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_rels/workbook.xml.rels" ContentType="application/vnd.openxmlformats-package.relationships+xml"/>
  <Override PartName="/xl/media/image67.png" ContentType="image/png"/>
  <Override PartName="/xl/media/image66.png" ContentType="image/png"/>
  <Override PartName="/xl/media/image68.png" ContentType="image/png"/>
  <Override PartName="/xl/media/image70.png" ContentType="image/png"/>
  <Override PartName="/xl/media/image69.png" ContentType="image/png"/>
  <Override PartName="/xl/drawings/_rels/drawing3.xml.rels" ContentType="application/vnd.openxmlformats-package.relationships+xml"/>
  <Override PartName="/xl/drawings/_rels/drawing2.xml.rels" ContentType="application/vnd.openxmlformats-package.relationships+xml"/>
  <Override PartName="/xl/drawings/drawing2.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_rels/sheet8.xml.rels" ContentType="application/vnd.openxmlformats-package.relationships+xml"/>
  <Override PartName="/xl/worksheets/_rels/sheet10.xml.rels" ContentType="application/vnd.openxmlformats-package.relationships+xml"/>
  <Override PartName="/xl/worksheets/_rels/sheet6.xml.rels" ContentType="application/vnd.openxmlformats-package.relationships+xml"/>
  <Override PartName="/xl/worksheets/_rels/sheet11.xml.rels" ContentType="application/vnd.openxmlformats-package.relationships+xml"/>
  <Override PartName="/xl/worksheets/sheet7.xml" ContentType="application/vnd.openxmlformats-officedocument.spreadsheetml.worksheet+xml"/>
  <Override PartName="/xl/worksheets/sheet2.xml" ContentType="application/vnd.openxmlformats-officedocument.spreadsheetml.worksheet+xml"/>
  <Override PartName="/xl/worksheets/sheet12.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Themes" sheetId="1" state="visible" r:id="rId2"/>
    <sheet name="Comments" sheetId="2" state="visible" r:id="rId3"/>
    <sheet name="1.1(Data)" sheetId="3" state="visible" r:id="rId4"/>
    <sheet name="1.2(Products)" sheetId="4" state="visible" r:id="rId5"/>
    <sheet name="2(Data providers)" sheetId="5" state="visible" r:id="rId6"/>
    <sheet name="3(Web services)" sheetId="6" state="visible" r:id="rId7"/>
    <sheet name="4" sheetId="7" state="visible" r:id="rId8"/>
    <sheet name="5(User stats)&amp;7(Use case stats)" sheetId="8" state="visible" r:id="rId9"/>
    <sheet name="6" sheetId="9" state="visible" r:id="rId10"/>
    <sheet name="8(Analytics)" sheetId="10" state="visible" r:id="rId11"/>
    <sheet name="9(User friendliness)" sheetId="11" state="visible" r:id="rId12"/>
    <sheet name="10-12(User stats)" sheetId="12" state="visible" r:id="rId13"/>
  </sheets>
  <definedNames>
    <definedName function="false" hidden="false" localSheetId="5" name="_Toc509591811" vbProcedure="false">'3(Web services)'!$A$1</definedName>
    <definedName function="false" hidden="false" localSheetId="7" name="_Toc509591813" vbProcedure="false">'5(User stats)&amp;7(Use case stats)'!$A$2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<sst xmlns="http://schemas.openxmlformats.org/spreadsheetml/2006/main" count="1519" uniqueCount="528">
  <si>
    <t xml:space="preserve">Theme</t>
  </si>
  <si>
    <t xml:space="preserve">Sub-themes</t>
  </si>
  <si>
    <t xml:space="preserve">Portal</t>
  </si>
  <si>
    <t xml:space="preserve">Measurement unit</t>
  </si>
  <si>
    <t xml:space="preserve">Redundancy</t>
  </si>
  <si>
    <t xml:space="preserve">Reported unit</t>
  </si>
  <si>
    <t xml:space="preserve">Bathymetry</t>
  </si>
  <si>
    <t xml:space="preserve">Number of CDIs = Number of datasets</t>
  </si>
  <si>
    <t xml:space="preserve">No</t>
  </si>
  <si>
    <t xml:space="preserve">Datasets</t>
  </si>
  <si>
    <t xml:space="preserve">Geology</t>
  </si>
  <si>
    <t xml:space="preserve">Seabed Substrate, Sea-floor Geology, Coastal Behavior, Geological events and probabilities, Mineral Occurrences, Submerged Landscapes</t>
  </si>
  <si>
    <t xml:space="preserve">Count records (1 record = 1 data file), including the data needed to build data products.</t>
  </si>
  <si>
    <t xml:space="preserve">Records</t>
  </si>
  <si>
    <t xml:space="preserve">Seabed habitats</t>
  </si>
  <si>
    <t xml:space="preserve">Seabed habitats (littoral, sublittoral and deep sea), Chemistry (Dissolved gasses), Physics (Optical properties, Temperature at the seabed, Salinity at the seabed, Currents at the seabed, Waves at the seabed)</t>
  </si>
  <si>
    <t xml:space="preserve">Number of data records, meaning the total number of lines of all data sets</t>
  </si>
  <si>
    <t xml:space="preserve">Physics</t>
  </si>
  <si>
    <t xml:space="preserve">Temperature in the water column, Salinity in the water column, Sea surface currents, Water Optical properties, Sea Level, Atmospheric parameters, Water Conductivity/Biogeochemical, Waves, Winds, River, Underwater noise, Ice coverage</t>
  </si>
  <si>
    <t xml:space="preserve">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</si>
  <si>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</si>
  <si>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 xml:space="preserve">Platforms</t>
  </si>
  <si>
    <t xml:space="preserve">Chemistry</t>
  </si>
  <si>
    <t xml:space="preserve">Acidity, Antifoulants, Chlorophyll, Dissolved gasses, Fertilizers, Hydrocarbons, Heavy metals, Organic Matter, Marine litter, Polychlorinated biphenyls, Pesticides and biocides, Radionuclides, Silicates</t>
  </si>
  <si>
    <t xml:space="preserve">Yes, one CDI can cover several themes</t>
  </si>
  <si>
    <t xml:space="preserve">Biology</t>
  </si>
  <si>
    <t xml:space="preserve">Algae, Angiosperms, Benthos, Birds, Fish, Mammals, Phytoplankton, Reptiles, Zooplankton</t>
  </si>
  <si>
    <t xml:space="preserve">Count datasets</t>
  </si>
  <si>
    <t xml:space="preserve">Yes</t>
  </si>
  <si>
    <t xml:space="preserve">Datasets (can contain records from different subthemes/ functional groups)</t>
  </si>
  <si>
    <t xml:space="preserve">Human Activities</t>
  </si>
  <si>
    <t xml:space="preserve">Aggregate extraction, Algae production, Aquaculture, Cables, Cultural heritage, Dredging, Environment, Fisheries, Hydrocarbon extraction, Main Ports, Nuclear power plants, Ocean energy facilities, Other forms of area management/designation, Pipelines, Shipping density, Waste, Wind farms</t>
  </si>
  <si>
    <t xml:space="preserve">Add up points, lines and polygons. For points, lines and polygons linking to a related table, also count records from related tables add append below the number of parent records. Temporal, automatically acquired, new records are counted.</t>
  </si>
  <si>
    <t xml:space="preserve">Grid cells</t>
  </si>
  <si>
    <t xml:space="preserve">(+ Related records when relevant [1])</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</si>
  <si>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</si>
  <si>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</si>
  <si>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 xml:space="preserve">Comments on the progress indicators in the excel template</t>
  </si>
  <si>
    <t xml:space="preserve">Progress indicator</t>
  </si>
  <si>
    <t xml:space="preserve">Comment </t>
  </si>
  <si>
    <t xml:space="preserve">1.1 Status/Volume and coverage of all available acquired data</t>
  </si>
  <si>
    <t xml:space="preserve">A) Volume and coverage of available acquired data</t>
  </si>
  <si>
    <t xml:space="preserve">B) Usage of data in this quarter (formerly indicator 4)</t>
  </si>
  <si>
    <t xml:space="preserve">1.2 Status/Total number and the coverage of all built &amp; external data products</t>
  </si>
  <si>
    <t xml:space="preserve">A) Volume and coverage of available built &amp; acquired data products</t>
  </si>
  <si>
    <t xml:space="preserve">B) Usage of data products in this quarter (formerly indicator 4)</t>
  </si>
  <si>
    <t xml:space="preserve">2. Organisations supplying/approached to supply data and data products within reporting period</t>
  </si>
  <si>
    <t xml:space="preserve">3. Online ‘Web’ interfaces to access or view data</t>
  </si>
  <si>
    <t xml:space="preserve">5. Statistics on data volunteered through download forms</t>
  </si>
  <si>
    <t xml:space="preserve">7. Published use case </t>
  </si>
  <si>
    <t xml:space="preserve">9.1. Technical monitoring </t>
  </si>
  <si>
    <t xml:space="preserve">9.2. Portal user-friendliness (Visual Harmonization score)</t>
  </si>
  <si>
    <t xml:space="preserve">10. Visibility &amp; Analytics for web pages</t>
  </si>
  <si>
    <t xml:space="preserve">11. Visibility &amp; Analytics for web sections</t>
  </si>
  <si>
    <t xml:space="preserve">12. Average visit duration for web pages</t>
  </si>
  <si>
    <t xml:space="preserve">Indicator 1.1: Current status and coverage of total available thematic data</t>
  </si>
  <si>
    <t xml:space="preserve">The purpose of this sheet is to provide a status overview of the different sub-theme data available on the portal and the download frequency by users</t>
  </si>
  <si>
    <t xml:space="preserve">On this sheet, there are 3 tables to fill in</t>
  </si>
  <si>
    <t xml:space="preserve">Please refer to "Explanation of the trends and statistics" below</t>
  </si>
  <si>
    <t xml:space="preserve">1.1 A) Volume and coverage of available data</t>
  </si>
  <si>
    <t xml:space="preserve">Reporting date</t>
  </si>
  <si>
    <t xml:space="preserve">Portal name</t>
  </si>
  <si>
    <t xml:space="preserve">Volume unit [1]</t>
  </si>
  <si>
    <t xml:space="preserve">01/07/20</t>
  </si>
  <si>
    <t xml:space="preserve">datasets (CDIs)</t>
  </si>
  <si>
    <t xml:space="preserve">Atlantic (%) [3]</t>
  </si>
  <si>
    <t xml:space="preserve">Arctic (%)</t>
  </si>
  <si>
    <t xml:space="preserve">Baltic (%)</t>
  </si>
  <si>
    <t xml:space="preserve">Black Sea (%)</t>
  </si>
  <si>
    <t xml:space="preserve">Med Sea (%)</t>
  </si>
  <si>
    <t xml:space="preserve">North Sea (%)</t>
  </si>
  <si>
    <t xml:space="preserve">Other Seas (%)</t>
  </si>
  <si>
    <t xml:space="preserve">Sub-theme [2]</t>
  </si>
  <si>
    <t xml:space="preserve">Total % area coverage by all portal data</t>
  </si>
  <si>
    <t xml:space="preserve">% area coverage by data added this quarter</t>
  </si>
  <si>
    <r>
      <rPr>
        <b val="true"/>
        <i val="true"/>
        <sz val="10"/>
        <color rgb="FF333333"/>
        <rFont val="Open Sans"/>
        <family val="2"/>
        <charset val="1"/>
      </rPr>
      <t xml:space="preserve">Total Volume per sub-theme
(refer to footnote </t>
    </r>
    <r>
      <rPr>
        <sz val="10"/>
        <color rgb="FF333333"/>
        <rFont val="Open Sans"/>
        <family val="2"/>
        <charset val="1"/>
      </rPr>
      <t xml:space="preserve">[1]</t>
    </r>
    <r>
      <rPr>
        <b val="true"/>
        <i val="true"/>
        <sz val="10"/>
        <color rgb="FF333333"/>
        <rFont val="Open Sans"/>
        <family val="2"/>
        <charset val="1"/>
      </rPr>
      <t xml:space="preserve">)</t>
    </r>
  </si>
  <si>
    <r>
      <rPr>
        <b val="true"/>
        <i val="true"/>
        <sz val="10"/>
        <color rgb="FF333333"/>
        <rFont val="Open Sans"/>
        <family val="2"/>
        <charset val="1"/>
      </rPr>
      <t xml:space="preserve">Trend in total volume (%) </t>
    </r>
    <r>
      <rPr>
        <sz val="10"/>
        <color rgb="FF333333"/>
        <rFont val="Open Sans"/>
        <family val="2"/>
        <charset val="1"/>
      </rPr>
      <t xml:space="preserve">[4]</t>
    </r>
  </si>
  <si>
    <r>
      <rPr>
        <b val="true"/>
        <i val="true"/>
        <sz val="10"/>
        <color rgb="FF333333"/>
        <rFont val="Open Sans"/>
        <family val="2"/>
        <charset val="1"/>
      </rPr>
      <t xml:space="preserve">Total Volume in GigaBytes </t>
    </r>
    <r>
      <rPr>
        <sz val="10"/>
        <color rgb="FF333333"/>
        <rFont val="Open Sans"/>
        <family val="2"/>
        <charset val="1"/>
      </rPr>
      <t xml:space="preserve">[5]</t>
    </r>
  </si>
  <si>
    <t xml:space="preserve">Acidity</t>
  </si>
  <si>
    <t xml:space="preserve">NA</t>
  </si>
  <si>
    <t xml:space="preserve">Antifoulants</t>
  </si>
  <si>
    <t xml:space="preserve">Chlorophyll</t>
  </si>
  <si>
    <t xml:space="preserve">Dissolved gasses</t>
  </si>
  <si>
    <t xml:space="preserve">Fertilisers</t>
  </si>
  <si>
    <t xml:space="preserve">Heavy metals</t>
  </si>
  <si>
    <t xml:space="preserve">Hydrocarbons</t>
  </si>
  <si>
    <t xml:space="preserve">Marine Litter</t>
  </si>
  <si>
    <t xml:space="preserve">Organic matter</t>
  </si>
  <si>
    <t xml:space="preserve">Pesticides and biocides</t>
  </si>
  <si>
    <t xml:space="preserve">Polychlorinated biphynyls</t>
  </si>
  <si>
    <t xml:space="preserve">Radionuclides</t>
  </si>
  <si>
    <t xml:space="preserve">Silicates</t>
  </si>
  <si>
    <t xml:space="preserve">Please highlight newly added data within this reporting period.</t>
  </si>
  <si>
    <t xml:space="preserve">[1] Indicate the volume unit of measurement: “records”, “data sets”, or “platforms”. </t>
  </si>
  <si>
    <t xml:space="preserve">REMARK: As discussed earlier with Secretariat it is not possible to monitor and report data volumes for CDIs </t>
  </si>
  <si>
    <t xml:space="preserve">[2] The list of sub-themes is provided in the first tab.</t>
  </si>
  <si>
    <t xml:space="preserve">[3] Data Density: How much data available per sea-basin. Calculate total % area covered by all data; indicate % area covered by data added in this quarter (e.g.: 30% ; 5%).</t>
  </si>
  <si>
    <t xml:space="preserve">Please use the following figures: Atlantic 7.281.229 km²; Arctic 5.610.745 km²; Baltic 392.215 km²; Black Sea 473.894 km²; Mediterranean Sea 2.516.652 km²; North Sea 654.179 km².</t>
  </si>
  <si>
    <t xml:space="preserve">Provide detailed description of geospatial density of the data in the narrative.</t>
  </si>
  <si>
    <t xml:space="preserve">[4] Explanation of trend value in the narrative.</t>
  </si>
  <si>
    <t xml:space="preserve">[5] Decimal definition 1 GB = 1000^3 bytes; Records/datasets: multiply average size of records/datasets by number of records reported to be available; Platforms: number of measuring platforms.</t>
  </si>
  <si>
    <r>
      <rPr>
        <b val="true"/>
        <sz val="11"/>
        <color rgb="FF333333"/>
        <rFont val="Open Sans"/>
        <family val="2"/>
        <charset val="1"/>
      </rPr>
      <t xml:space="preserve">1.1 B) Usage of data in this quarter </t>
    </r>
    <r>
      <rPr>
        <b val="true"/>
        <sz val="11"/>
        <color rgb="FFFF0000"/>
        <rFont val="Open Sans"/>
        <family val="2"/>
        <charset val="1"/>
      </rPr>
      <t xml:space="preserve">(formerly indicator 4)</t>
    </r>
  </si>
  <si>
    <t xml:space="preserve">Trend on data</t>
  </si>
  <si>
    <t xml:space="preserve">Web service Trends [4]</t>
  </si>
  <si>
    <t xml:space="preserve">Name of sub-theme/ interface</t>
  </si>
  <si>
    <t xml:space="preserve">Breakdown of sub-theme</t>
  </si>
  <si>
    <r>
      <rPr>
        <sz val="10"/>
        <color rgb="FF333333"/>
        <rFont val="Open Sans"/>
        <family val="2"/>
        <charset val="1"/>
      </rPr>
      <t xml:space="preserve">Unit and Total Volume </t>
    </r>
    <r>
      <rPr>
        <b val="true"/>
        <sz val="10"/>
        <color rgb="FF333333"/>
        <rFont val="Open Sans"/>
        <family val="2"/>
        <charset val="1"/>
      </rPr>
      <t xml:space="preserve">available</t>
    </r>
    <r>
      <rPr>
        <sz val="10"/>
        <color rgb="FF333333"/>
        <rFont val="Open Sans"/>
        <family val="2"/>
        <charset val="1"/>
      </rPr>
      <t xml:space="preserve"> for download [1]</t>
    </r>
  </si>
  <si>
    <r>
      <rPr>
        <sz val="10"/>
        <color rgb="FF333333"/>
        <rFont val="Open Sans"/>
        <family val="2"/>
        <charset val="1"/>
      </rPr>
      <t xml:space="preserve">Total Volume </t>
    </r>
    <r>
      <rPr>
        <b val="true"/>
        <sz val="10"/>
        <color rgb="FF333333"/>
        <rFont val="Open Sans"/>
        <family val="2"/>
        <charset val="1"/>
      </rPr>
      <t xml:space="preserve">downloaded</t>
    </r>
    <r>
      <rPr>
        <sz val="10"/>
        <color rgb="FF333333"/>
        <rFont val="Open Sans"/>
        <family val="2"/>
        <charset val="1"/>
      </rPr>
      <t xml:space="preserve"> in GigaBytes [2]</t>
    </r>
  </si>
  <si>
    <r>
      <rPr>
        <sz val="10"/>
        <color rgb="FF333333"/>
        <rFont val="Open Sans"/>
        <family val="2"/>
        <charset val="1"/>
      </rPr>
      <t xml:space="preserve">Number of manual </t>
    </r>
    <r>
      <rPr>
        <b val="true"/>
        <sz val="10"/>
        <color rgb="FF333333"/>
        <rFont val="Open Sans"/>
        <family val="2"/>
        <charset val="1"/>
      </rPr>
      <t xml:space="preserve">downloads</t>
    </r>
    <r>
      <rPr>
        <sz val="10"/>
        <color rgb="FF333333"/>
        <rFont val="Open Sans"/>
        <family val="2"/>
        <charset val="1"/>
      </rPr>
      <t xml:space="preserve"> 
(</t>
    </r>
    <r>
      <rPr>
        <b val="true"/>
        <sz val="10"/>
        <color rgb="FF333333"/>
        <rFont val="Open Sans"/>
        <family val="2"/>
        <charset val="1"/>
      </rPr>
      <t xml:space="preserve">this quarter</t>
    </r>
    <r>
      <rPr>
        <sz val="10"/>
        <color rgb="FF333333"/>
        <rFont val="Open Sans"/>
        <family val="2"/>
        <charset val="1"/>
      </rPr>
      <t xml:space="preserve">)</t>
    </r>
  </si>
  <si>
    <r>
      <rPr>
        <sz val="10"/>
        <color rgb="FF333333"/>
        <rFont val="Open Sans"/>
        <family val="2"/>
        <charset val="1"/>
      </rPr>
      <t xml:space="preserve">Number of manual </t>
    </r>
    <r>
      <rPr>
        <b val="true"/>
        <sz val="10"/>
        <color rgb="FF333333"/>
        <rFont val="Open Sans"/>
        <family val="2"/>
        <charset val="1"/>
      </rPr>
      <t xml:space="preserve">downloads
</t>
    </r>
    <r>
      <rPr>
        <sz val="10"/>
        <color rgb="FF333333"/>
        <rFont val="Open Sans"/>
        <family val="2"/>
        <charset val="1"/>
      </rPr>
      <t xml:space="preserve">(</t>
    </r>
    <r>
      <rPr>
        <b val="true"/>
        <sz val="10"/>
        <color rgb="FF333333"/>
        <rFont val="Open Sans"/>
        <family val="2"/>
        <charset val="1"/>
      </rPr>
      <t xml:space="preserve">previous quarter</t>
    </r>
    <r>
      <rPr>
        <sz val="10"/>
        <color rgb="FF333333"/>
        <rFont val="Open Sans"/>
        <family val="2"/>
        <charset val="1"/>
      </rPr>
      <t xml:space="preserve">)</t>
    </r>
  </si>
  <si>
    <r>
      <rPr>
        <i val="true"/>
        <sz val="10"/>
        <color rgb="FF333333"/>
        <rFont val="Open Sans"/>
        <family val="2"/>
        <charset val="1"/>
      </rPr>
      <t xml:space="preserve">Trend number of downloads (%) </t>
    </r>
    <r>
      <rPr>
        <sz val="10"/>
        <color rgb="FF333333"/>
        <rFont val="Open Sans"/>
        <family val="2"/>
        <charset val="1"/>
      </rPr>
      <t xml:space="preserve">[3]</t>
    </r>
  </si>
  <si>
    <r>
      <rPr>
        <sz val="10"/>
        <color rgb="FF333333"/>
        <rFont val="Open Sans"/>
        <family val="2"/>
        <charset val="1"/>
      </rPr>
      <t xml:space="preserve">Number of </t>
    </r>
    <r>
      <rPr>
        <b val="true"/>
        <sz val="10"/>
        <color rgb="FF333333"/>
        <rFont val="Open Sans"/>
        <family val="2"/>
        <charset val="1"/>
      </rPr>
      <t xml:space="preserve">Map</t>
    </r>
    <r>
      <rPr>
        <sz val="10"/>
        <color rgb="FF333333"/>
        <rFont val="Open Sans"/>
        <family val="2"/>
        <charset val="1"/>
      </rPr>
      <t xml:space="preserve"> </t>
    </r>
    <r>
      <rPr>
        <b val="true"/>
        <sz val="10"/>
        <color rgb="FF333333"/>
        <rFont val="Open Sans"/>
        <family val="2"/>
        <charset val="1"/>
      </rPr>
      <t xml:space="preserve">visualisations</t>
    </r>
    <r>
      <rPr>
        <sz val="10"/>
        <color rgb="FF333333"/>
        <rFont val="Open Sans"/>
        <family val="2"/>
        <charset val="1"/>
      </rPr>
      <t xml:space="preserve"> (this quarter)</t>
    </r>
  </si>
  <si>
    <t xml:space="preserve">Number of Map visualisations (previous quarter)</t>
  </si>
  <si>
    <r>
      <rPr>
        <i val="true"/>
        <sz val="10"/>
        <color rgb="FF333333"/>
        <rFont val="Open Sans"/>
        <family val="2"/>
        <charset val="1"/>
      </rPr>
      <t xml:space="preserve">Trend number of map visualisations (%) </t>
    </r>
    <r>
      <rPr>
        <sz val="10"/>
        <color rgb="FF333333"/>
        <rFont val="Open Sans"/>
        <family val="2"/>
        <charset val="1"/>
      </rPr>
      <t xml:space="preserve">[3]</t>
    </r>
  </si>
  <si>
    <r>
      <rPr>
        <sz val="10"/>
        <color rgb="FF333333"/>
        <rFont val="Open Sans"/>
        <family val="2"/>
        <charset val="1"/>
      </rPr>
      <t xml:space="preserve">Number of </t>
    </r>
    <r>
      <rPr>
        <b val="true"/>
        <sz val="10"/>
        <color rgb="FF333333"/>
        <rFont val="Open Sans"/>
        <family val="2"/>
        <charset val="1"/>
      </rPr>
      <t xml:space="preserve">WMS</t>
    </r>
    <r>
      <rPr>
        <sz val="10"/>
        <color rgb="FF333333"/>
        <rFont val="Open Sans"/>
        <family val="2"/>
        <charset val="1"/>
      </rPr>
      <t xml:space="preserve"> requests (this quarter)</t>
    </r>
  </si>
  <si>
    <t xml:space="preserve">Number of WMS requests 
(previous quarter)</t>
  </si>
  <si>
    <r>
      <rPr>
        <i val="true"/>
        <sz val="10"/>
        <color rgb="FF333333"/>
        <rFont val="Open Sans"/>
        <family val="2"/>
        <charset val="1"/>
      </rPr>
      <t xml:space="preserve">Trend number of WMS requests (%) </t>
    </r>
    <r>
      <rPr>
        <sz val="10"/>
        <color rgb="FF333333"/>
        <rFont val="Open Sans"/>
        <family val="2"/>
        <charset val="1"/>
      </rPr>
      <t xml:space="preserve">[3]</t>
    </r>
  </si>
  <si>
    <r>
      <rPr>
        <sz val="10"/>
        <color rgb="FF333333"/>
        <rFont val="Open Sans"/>
        <family val="2"/>
        <charset val="1"/>
      </rPr>
      <t xml:space="preserve">Number of </t>
    </r>
    <r>
      <rPr>
        <b val="true"/>
        <sz val="10"/>
        <color rgb="FF333333"/>
        <rFont val="Open Sans"/>
        <family val="2"/>
        <charset val="1"/>
      </rPr>
      <t xml:space="preserve">WFS</t>
    </r>
    <r>
      <rPr>
        <sz val="10"/>
        <color rgb="FF333333"/>
        <rFont val="Open Sans"/>
        <family val="2"/>
        <charset val="1"/>
      </rPr>
      <t xml:space="preserve"> requests 
(this quarter)</t>
    </r>
  </si>
  <si>
    <t xml:space="preserve">Number of WFS requests 
(previous quarter)</t>
  </si>
  <si>
    <r>
      <rPr>
        <i val="true"/>
        <sz val="10"/>
        <color rgb="FF333333"/>
        <rFont val="Open Sans"/>
        <family val="2"/>
        <charset val="1"/>
      </rPr>
      <t xml:space="preserve">Trend number of WFS requests (%) </t>
    </r>
    <r>
      <rPr>
        <sz val="10"/>
        <color rgb="FF333333"/>
        <rFont val="Open Sans"/>
        <family val="2"/>
        <charset val="1"/>
      </rPr>
      <t xml:space="preserve">[3]</t>
    </r>
  </si>
  <si>
    <t xml:space="preserve">CDI shopping web interface</t>
  </si>
  <si>
    <t xml:space="preserve">Data</t>
  </si>
  <si>
    <t xml:space="preserve">1016630 [CDIs]</t>
  </si>
  <si>
    <t xml:space="preserve">33453 [CDIs]</t>
  </si>
  <si>
    <t xml:space="preserve">20767 [CDIs]</t>
  </si>
  <si>
    <t xml:space="preserve">Map viewer / Product catalouge / DOI landing pages</t>
  </si>
  <si>
    <t xml:space="preserve">Eutrophication and Ocean Acidification aggregated datasets</t>
  </si>
  <si>
    <t xml:space="preserve">6 [Datasets]</t>
  </si>
  <si>
    <t xml:space="preserve">35 [Datasets]</t>
  </si>
  <si>
    <t xml:space="preserve">Contaminants aggregated datasets</t>
  </si>
  <si>
    <t xml:space="preserve">5 [Datasets]</t>
  </si>
  <si>
    <t xml:space="preserve">38 [Datasets]</t>
  </si>
  <si>
    <t xml:space="preserve"> European beach litter standardized, harmonized and validated datasets</t>
  </si>
  <si>
    <t xml:space="preserve">1 [Datasets]</t>
  </si>
  <si>
    <t xml:space="preserve"> European seafloor litter standardized, harmonized and validated datasets</t>
  </si>
  <si>
    <t xml:space="preserve">9 [Datasets]</t>
  </si>
  <si>
    <t xml:space="preserve">[1] Indicate the total volume of downloadable items in relation to the unit in which they are downloadable (e.g. the total volume or number of CDIs/records/datasets/... available for download) – clearly specify the unit.</t>
  </si>
  <si>
    <t xml:space="preserve">[2] Decimal definition 1 GB = 1000^3 bytes.</t>
  </si>
  <si>
    <t xml:space="preserve">[3] Trend compares the result with previous period.</t>
  </si>
  <si>
    <t xml:space="preserve">[4] Specify the number (and not the %) of WMS/WFS requests, taking into account the measurement unit of Downloadable Volume. If not applicable, then write n.a.</t>
  </si>
  <si>
    <t xml:space="preserve">Explanation of the trends and statistics</t>
  </si>
  <si>
    <t xml:space="preserve">For CDIs, a lot of quality control activities have been ongoing in this quarter by Regional Coordinators validating regional data collections for eutrophication and contaminants and providing feedback to data providers for corrections. Moreover, the ML data records have been validated together with member states as part of TG-ML. These QA activities overall have resulted in temporary de-activations of CDI entries, awaiting replacement by corrected entries, and in some cases permanent de-activation of duplicates.  As a result, this quarter shows a slight decrease for several subthemes     </t>
  </si>
  <si>
    <t xml:space="preserve">B) Usage of data in this quarter</t>
  </si>
  <si>
    <t xml:space="preserve">For CDIs, this quarter a considerable increase of number of downloaded CDI data files.
For aggregated datasets: Numbers from previous quarter are NA since they were added to the data products count</t>
  </si>
  <si>
    <t xml:space="preserve">Indicator 1.2: Current status and the coverage of total number of data products</t>
  </si>
  <si>
    <t xml:space="preserve">The purpose of this sheet is to provide a status overview of the different sub-theme data products available on the portal and the download frequency by users</t>
  </si>
  <si>
    <t xml:space="preserve">1.2 A) Volume and coverage of available data products</t>
  </si>
  <si>
    <r>
      <rPr>
        <b val="true"/>
        <i val="true"/>
        <sz val="10"/>
        <color rgb="FF333333"/>
        <rFont val="Open Sans"/>
        <family val="2"/>
        <charset val="1"/>
      </rPr>
      <t xml:space="preserve">Total number of </t>
    </r>
    <r>
      <rPr>
        <b val="true"/>
        <i val="true"/>
        <u val="single"/>
        <sz val="10"/>
        <color rgb="FF333333"/>
        <rFont val="Open Sans"/>
        <family val="2"/>
        <charset val="1"/>
      </rPr>
      <t xml:space="preserve">built</t>
    </r>
    <r>
      <rPr>
        <b val="true"/>
        <i val="true"/>
        <sz val="10"/>
        <color rgb="FF333333"/>
        <rFont val="Open Sans"/>
        <family val="2"/>
        <charset val="1"/>
      </rPr>
      <t xml:space="preserve"> data products in portal </t>
    </r>
    <r>
      <rPr>
        <sz val="10"/>
        <color rgb="FF333333"/>
        <rFont val="Open Sans"/>
        <family val="2"/>
        <charset val="1"/>
      </rPr>
      <t xml:space="preserve">[1]</t>
    </r>
  </si>
  <si>
    <r>
      <rPr>
        <b val="true"/>
        <i val="true"/>
        <sz val="10"/>
        <color rgb="FF333333"/>
        <rFont val="Open Sans"/>
        <family val="2"/>
        <charset val="1"/>
      </rPr>
      <t xml:space="preserve">Total number of </t>
    </r>
    <r>
      <rPr>
        <b val="true"/>
        <i val="true"/>
        <u val="single"/>
        <sz val="10"/>
        <color rgb="FF333333"/>
        <rFont val="Open Sans"/>
        <family val="2"/>
        <charset val="1"/>
      </rPr>
      <t xml:space="preserve">external</t>
    </r>
    <r>
      <rPr>
        <b val="true"/>
        <i val="true"/>
        <sz val="10"/>
        <color rgb="FF333333"/>
        <rFont val="Open Sans"/>
        <family val="2"/>
        <charset val="1"/>
      </rPr>
      <t xml:space="preserve"> data products in portal </t>
    </r>
    <r>
      <rPr>
        <sz val="10"/>
        <color rgb="FF333333"/>
        <rFont val="Open Sans"/>
        <family val="2"/>
        <charset val="1"/>
      </rPr>
      <t xml:space="preserve">[1]</t>
    </r>
  </si>
  <si>
    <r>
      <rPr>
        <b val="true"/>
        <sz val="10"/>
        <color rgb="FF333333"/>
        <rFont val="Open Sans"/>
        <family val="2"/>
        <charset val="1"/>
      </rPr>
      <t xml:space="preserve">Atlantic </t>
    </r>
    <r>
      <rPr>
        <sz val="10"/>
        <color rgb="FF333333"/>
        <rFont val="Open Sans"/>
        <family val="2"/>
        <charset val="1"/>
      </rPr>
      <t xml:space="preserve">[3]</t>
    </r>
  </si>
  <si>
    <t xml:space="preserve">Arctic</t>
  </si>
  <si>
    <t xml:space="preserve">Baltic</t>
  </si>
  <si>
    <t xml:space="preserve">Black Sea</t>
  </si>
  <si>
    <t xml:space="preserve">Med Sea</t>
  </si>
  <si>
    <t xml:space="preserve">North Sea</t>
  </si>
  <si>
    <t xml:space="preserve">Other Seas</t>
  </si>
  <si>
    <t xml:space="preserve">Not limited to a specific sea</t>
  </si>
  <si>
    <r>
      <rPr>
        <b val="true"/>
        <sz val="10"/>
        <color rgb="FF333333"/>
        <rFont val="Open Sans"/>
        <family val="2"/>
        <charset val="1"/>
      </rPr>
      <t xml:space="preserve">Sub-theme </t>
    </r>
    <r>
      <rPr>
        <sz val="10"/>
        <color rgb="FF333333"/>
        <rFont val="Open Sans"/>
        <family val="2"/>
        <charset val="1"/>
      </rPr>
      <t xml:space="preserve">[2]</t>
    </r>
  </si>
  <si>
    <t xml:space="preserve">Name of the data product 
(description in the narrative)</t>
  </si>
  <si>
    <t xml:space="preserve">Date product was built/ updated</t>
  </si>
  <si>
    <t xml:space="preserve">Is the product built internally or externally?</t>
  </si>
  <si>
    <t xml:space="preserve">Total number</t>
  </si>
  <si>
    <t xml:space="preserve">Number of products  added this quarter</t>
  </si>
  <si>
    <t xml:space="preserve">Total number per sub-theme</t>
  </si>
  <si>
    <t xml:space="preserve">Trend in total number (%)</t>
  </si>
  <si>
    <r>
      <rPr>
        <b val="true"/>
        <i val="true"/>
        <sz val="10"/>
        <color rgb="FF333333"/>
        <rFont val="Open Sans"/>
        <family val="2"/>
        <charset val="1"/>
      </rPr>
      <t xml:space="preserve">Total Volume in GigaBytes </t>
    </r>
    <r>
      <rPr>
        <sz val="10"/>
        <color rgb="FF333333"/>
        <rFont val="Open Sans"/>
        <family val="2"/>
        <charset val="1"/>
      </rPr>
      <t xml:space="preserve">[4]</t>
    </r>
  </si>
  <si>
    <t xml:space="preserve">See on-line catalogue</t>
  </si>
  <si>
    <t xml:space="preserve">Third Phase</t>
  </si>
  <si>
    <t xml:space="preserve">Internally</t>
  </si>
  <si>
    <t xml:space="preserve">Marine litter</t>
  </si>
  <si>
    <t xml:space="preserve">n.a</t>
  </si>
  <si>
    <t xml:space="preserve">Polychlorinated biphenyls</t>
  </si>
  <si>
    <t xml:space="preserve">Antifoulants, Hydrocarbons, Heavy metals, Polychlorinated biphenyls, Pesticides and biocides, Radionuclides</t>
  </si>
  <si>
    <t xml:space="preserve">Fourth Phase</t>
  </si>
  <si>
    <t xml:space="preserve">Please highlight newly added data products within this reporting period.</t>
  </si>
  <si>
    <t xml:space="preserve">[1] Total number of (external) data products.</t>
  </si>
  <si>
    <t xml:space="preserve">The column named “All sea basins” expects the number of external data products of each theme. It is not equal to the row sum in case of redundancy (one product covering several sea basins).</t>
  </si>
  <si>
    <t xml:space="preserve">[3] Data Density: Number of data products available per sea-basin. Calculate % area covered by all data products ; indicate % area covered by data products added in this quarter (e.g.: 30% ; 5%).</t>
  </si>
  <si>
    <t xml:space="preserve">Please use the following figures: Atlantic 7281229 km²; Arctic 5610745 km²; Baltic 392215 km²; Black Sea 473894 km²; Mediterranean Sea 2516652 km²; North Sea 654179 km².</t>
  </si>
  <si>
    <t xml:space="preserve">Provide detailed description of geospatial density in the narrative.</t>
  </si>
  <si>
    <t xml:space="preserve">[4] Decimal definition 1 GB = 1000^3 bytes</t>
  </si>
  <si>
    <r>
      <rPr>
        <b val="true"/>
        <sz val="11"/>
        <color rgb="FF333333"/>
        <rFont val="Open Sans"/>
        <family val="2"/>
        <charset val="1"/>
      </rPr>
      <t xml:space="preserve">1.2 B) Usage of data products in this quarter </t>
    </r>
    <r>
      <rPr>
        <b val="true"/>
        <sz val="11"/>
        <color rgb="FFFF0000"/>
        <rFont val="Open Sans"/>
        <family val="2"/>
        <charset val="1"/>
      </rPr>
      <t xml:space="preserve">(formerly indicator 4)</t>
    </r>
  </si>
  <si>
    <t xml:space="preserve">Trend on data products</t>
  </si>
  <si>
    <t xml:space="preserve">Is it: a Data product or an External product?</t>
  </si>
  <si>
    <r>
      <rPr>
        <i val="true"/>
        <sz val="10"/>
        <color rgb="FF333333"/>
        <rFont val="Open Sans"/>
        <family val="2"/>
        <charset val="1"/>
      </rPr>
      <t xml:space="preserve">Trend # of manual downloads (%) </t>
    </r>
    <r>
      <rPr>
        <sz val="10"/>
        <color rgb="FF333333"/>
        <rFont val="Open Sans"/>
        <family val="2"/>
        <charset val="1"/>
      </rPr>
      <t xml:space="preserve">[3]</t>
    </r>
  </si>
  <si>
    <r>
      <rPr>
        <i val="true"/>
        <sz val="10"/>
        <color rgb="FF333333"/>
        <rFont val="Open Sans"/>
        <family val="2"/>
        <charset val="1"/>
      </rPr>
      <t xml:space="preserve">Trend # of map visualisations (%) </t>
    </r>
    <r>
      <rPr>
        <sz val="10"/>
        <color rgb="FF333333"/>
        <rFont val="Open Sans"/>
        <family val="2"/>
        <charset val="1"/>
      </rPr>
      <t xml:space="preserve">[3]</t>
    </r>
  </si>
  <si>
    <r>
      <rPr>
        <i val="true"/>
        <sz val="10"/>
        <color rgb="FF333333"/>
        <rFont val="Open Sans"/>
        <family val="2"/>
        <charset val="1"/>
      </rPr>
      <t xml:space="preserve">Trend # of WMS requests (%) </t>
    </r>
    <r>
      <rPr>
        <sz val="10"/>
        <color rgb="FF333333"/>
        <rFont val="Open Sans"/>
        <family val="2"/>
        <charset val="1"/>
      </rPr>
      <t xml:space="preserve">[3]</t>
    </r>
  </si>
  <si>
    <r>
      <rPr>
        <i val="true"/>
        <sz val="10"/>
        <color rgb="FF333333"/>
        <rFont val="Open Sans"/>
        <family val="2"/>
        <charset val="1"/>
      </rPr>
      <t xml:space="preserve">Trend # of WFS requests (%) </t>
    </r>
    <r>
      <rPr>
        <sz val="10"/>
        <color rgb="FF333333"/>
        <rFont val="Open Sans"/>
        <family val="2"/>
        <charset val="1"/>
      </rPr>
      <t xml:space="preserve">[3]</t>
    </r>
  </si>
  <si>
    <t xml:space="preserve">Data product</t>
  </si>
  <si>
    <t xml:space="preserve">44 [Files]</t>
  </si>
  <si>
    <t xml:space="preserve">n.a.</t>
  </si>
  <si>
    <t xml:space="preserve">36 [Files]</t>
  </si>
  <si>
    <t xml:space="preserve">Dissolved gases</t>
  </si>
  <si>
    <t xml:space="preserve">48 [Files]</t>
  </si>
  <si>
    <t xml:space="preserve">8 [Files]</t>
  </si>
  <si>
    <t xml:space="preserve">88 [Files]</t>
  </si>
  <si>
    <t xml:space="preserve">10 [Files]</t>
  </si>
  <si>
    <t xml:space="preserve">1 [Files]</t>
  </si>
  <si>
    <t xml:space="preserve">6 [Files]</t>
  </si>
  <si>
    <t xml:space="preserve">0 [Files]</t>
  </si>
  <si>
    <t xml:space="preserve">70 [Files]</t>
  </si>
  <si>
    <t xml:space="preserve">Marine litter\Beach litter</t>
  </si>
  <si>
    <t xml:space="preserve">15 [Files]</t>
  </si>
  <si>
    <t xml:space="preserve">7 [Files]</t>
  </si>
  <si>
    <t xml:space="preserve">Marine litter/Seabed litter</t>
  </si>
  <si>
    <t xml:space="preserve">No new data products.</t>
  </si>
  <si>
    <t xml:space="preserve">B) Usage of data products n this quarter</t>
  </si>
  <si>
    <t xml:space="preserve">There is a big decrease in data usage: downad and map views.</t>
  </si>
  <si>
    <t xml:space="preserve">Indicator 2: Organisations supplying/approached to supply data and data products within this quarter</t>
  </si>
  <si>
    <t xml:space="preserve">The purpose of this indicator is to have an oversight of the types of organisations supplying data and to measure the extent of restricted data</t>
  </si>
  <si>
    <t xml:space="preserve">List all organisations that have supplied data voluntarily or upon request/approach witin this quarter</t>
  </si>
  <si>
    <t xml:space="preserve">Organisation name</t>
  </si>
  <si>
    <t xml:space="preserve">Organisation type [1]</t>
  </si>
  <si>
    <t xml:space="preserve">Country</t>
  </si>
  <si>
    <t xml:space="preserve">Approached or volunteered?</t>
  </si>
  <si>
    <t xml:space="preserve">Type of data sought/supplied: data, data product, both?</t>
  </si>
  <si>
    <t xml:space="preserve">Sub-theme(s)</t>
  </si>
  <si>
    <t xml:space="preserve">No of data sets (CDIs)</t>
  </si>
  <si>
    <t xml:space="preserve">% of restricted data [2] 
(or #restricted/# not restricted)</t>
  </si>
  <si>
    <t xml:space="preserve">If not supplied upon approaching: reason why? (reply from organisation)</t>
  </si>
  <si>
    <t xml:space="preserve">British Oceanographic Data Centre</t>
  </si>
  <si>
    <t xml:space="preserve">Academia/Research</t>
  </si>
  <si>
    <t xml:space="preserve">United Kingdom</t>
  </si>
  <si>
    <t xml:space="preserve">Volunteered</t>
  </si>
  <si>
    <t xml:space="preserve">German Oceanographic Datacentre</t>
  </si>
  <si>
    <t xml:space="preserve">Germany</t>
  </si>
  <si>
    <t xml:space="preserve">OGS (Istituto Nazionale di Oceanografia e di Geofisica Sperimentale), Division of Oceanography</t>
  </si>
  <si>
    <t xml:space="preserve">Italy</t>
  </si>
  <si>
    <t xml:space="preserve">CNR, Institute of Marine Sciences S.S. of Lerici (SP)</t>
  </si>
  <si>
    <t xml:space="preserve">ENEA Centro Ricerche Ambiente Marino - La Spezia</t>
  </si>
  <si>
    <t xml:space="preserve">CNR, Institute of Marine Science (ISMAR) - Ancona</t>
  </si>
  <si>
    <t xml:space="preserve">CNR, Institute of Atmospheric Sciences and Climate (ISAC) (Rome)</t>
  </si>
  <si>
    <t xml:space="preserve">Institute of Fishery Resources (IFR)</t>
  </si>
  <si>
    <t xml:space="preserve">Bulgaria</t>
  </si>
  <si>
    <t xml:space="preserve">Institute of Meteorology and Water Management National Research Institute, Maritime Branch in Gdynia (IMWM MB)</t>
  </si>
  <si>
    <t xml:space="preserve">Government/Public administration</t>
  </si>
  <si>
    <t xml:space="preserve">Poland</t>
  </si>
  <si>
    <t xml:space="preserve">Hellenic Centre for Marine Research, Hellenic National Oceanographic Data Centre (HCMR/HNODC)</t>
  </si>
  <si>
    <t xml:space="preserve">Greece</t>
  </si>
  <si>
    <t xml:space="preserve">IEO/ Spanish Oceanographic Institute</t>
  </si>
  <si>
    <t xml:space="preserve">Spain</t>
  </si>
  <si>
    <t xml:space="preserve">Marine Institute</t>
  </si>
  <si>
    <t xml:space="preserve">Ireland</t>
  </si>
  <si>
    <t xml:space="preserve">Flanders Marine Institute</t>
  </si>
  <si>
    <t xml:space="preserve">Belgium</t>
  </si>
  <si>
    <t xml:space="preserve">IFREMER / IDM / SISMER - Scientific Information Systems for the SEA</t>
  </si>
  <si>
    <t xml:space="preserve">France</t>
  </si>
  <si>
    <t xml:space="preserve">Swedish Meteorological and Hydrological Institute</t>
  </si>
  <si>
    <t xml:space="preserve">Sweden</t>
  </si>
  <si>
    <t xml:space="preserve">IHPT, Hydrographic Institute</t>
  </si>
  <si>
    <t xml:space="preserve">Portugal</t>
  </si>
  <si>
    <t xml:space="preserve">Polish Geological Institute - National Research Institute, Branch of Marine Geology (PGI BMG)</t>
  </si>
  <si>
    <t xml:space="preserve">Institute of Marine Research - Norwegian Marine Data Centre (NMD)</t>
  </si>
  <si>
    <t xml:space="preserve">Norway</t>
  </si>
  <si>
    <t xml:space="preserve">NIOZ Royal Netherlands Institute for Sea Research</t>
  </si>
  <si>
    <t xml:space="preserve">Netherlands</t>
  </si>
  <si>
    <t xml:space="preserve">All-Russia Research Institute of Hydrometeorological Information - World Data Centre (RIHMI-WDC) National Oceanographic Data Centre (NODC)</t>
  </si>
  <si>
    <t xml:space="preserve">Russian Federation</t>
  </si>
  <si>
    <t xml:space="preserve">P.P.Shirshov Institute of Oceanology, RAS</t>
  </si>
  <si>
    <t xml:space="preserve">National Institute of Fisheries Research (INRH)</t>
  </si>
  <si>
    <t xml:space="preserve">Morocco</t>
  </si>
  <si>
    <t xml:space="preserve">Bulgarian National Oceanographic Data Centre (BGODC), Institute of Oceanology</t>
  </si>
  <si>
    <t xml:space="preserve">Iv.Javakhishvili Tbilisi State University, Centre of Relations with UNESCO Oceanological Research Centre and GeoDNA (UNESCO)</t>
  </si>
  <si>
    <t xml:space="preserve">Georgia</t>
  </si>
  <si>
    <t xml:space="preserve">Institute of Marine Sciences, Middle East Technical University</t>
  </si>
  <si>
    <t xml:space="preserve">Turkey</t>
  </si>
  <si>
    <t xml:space="preserve">National Institute for Marine Research and Development Grigore Antipa""</t>
  </si>
  <si>
    <t xml:space="preserve">Romania</t>
  </si>
  <si>
    <t xml:space="preserve">Latvian Institute of Aquatic Ecology</t>
  </si>
  <si>
    <t xml:space="preserve">Latvia</t>
  </si>
  <si>
    <t xml:space="preserve">Institute of Oceanography and Fisheries</t>
  </si>
  <si>
    <t xml:space="preserve">Croatia</t>
  </si>
  <si>
    <t xml:space="preserve">International Ocean Institute - Malta Operational Centre (University Of Malta) / Physical Oceanography Unit</t>
  </si>
  <si>
    <t xml:space="preserve">Malta</t>
  </si>
  <si>
    <t xml:space="preserve">Marine Systems Institute at Tallinn University of Technology</t>
  </si>
  <si>
    <t xml:space="preserve">Estonia</t>
  </si>
  <si>
    <t xml:space="preserve">State Oceanographic Institute (SOI)</t>
  </si>
  <si>
    <t xml:space="preserve">Marine Hydrophysical Institute</t>
  </si>
  <si>
    <t xml:space="preserve">Ukraine</t>
  </si>
  <si>
    <t xml:space="preserve">Aarhus University, Department of Bioscience, Marine Ecology Roskilde</t>
  </si>
  <si>
    <t xml:space="preserve">Denmark</t>
  </si>
  <si>
    <t xml:space="preserve">International Council for the Exploration of the Sea (ICES)</t>
  </si>
  <si>
    <t xml:space="preserve">Karadeniz Technical University, Faculty of Marine Sciences</t>
  </si>
  <si>
    <t xml:space="preserve">Sinop University, Fisheries Faculty</t>
  </si>
  <si>
    <t xml:space="preserve">Dokuz Eylul University, Institute of Marine Science and Technology</t>
  </si>
  <si>
    <t xml:space="preserve">Istanbul University, Institute of Marine Science and Management</t>
  </si>
  <si>
    <t xml:space="preserve">Institute of Biology of the Southern Seas, NAS of Ukraine</t>
  </si>
  <si>
    <t xml:space="preserve">Ukrainian Hydrometeorological Institute - Marine Branch</t>
  </si>
  <si>
    <t xml:space="preserve">Russian State Hydrometeorological University, St-Petersburg</t>
  </si>
  <si>
    <t xml:space="preserve">National Institute of Meteorology and Hydrology, Bulgarian Academy of Sciences</t>
  </si>
  <si>
    <t xml:space="preserve">Israel Oceanographic and Limnological Research (IOLR)</t>
  </si>
  <si>
    <t xml:space="preserve">Israel</t>
  </si>
  <si>
    <t xml:space="preserve">BRGM / Office of Geological and Mining Resources</t>
  </si>
  <si>
    <t xml:space="preserve">Finnish Environment Institute</t>
  </si>
  <si>
    <t xml:space="preserve">Finland</t>
  </si>
  <si>
    <t xml:space="preserve">Ukrainian scientific center of Ecology of Sea (UkrSCES)</t>
  </si>
  <si>
    <t xml:space="preserve">Odessa National I.I.Mechnikov University</t>
  </si>
  <si>
    <t xml:space="preserve">National Institute of Biology - Marine Biology Station</t>
  </si>
  <si>
    <t xml:space="preserve">Slovenia</t>
  </si>
  <si>
    <t xml:space="preserve">Institut National des Sciences et Technologies de la Mer - INSTM</t>
  </si>
  <si>
    <t xml:space="preserve">Tunisia</t>
  </si>
  <si>
    <t xml:space="preserve">Scientific - Research Firm GAMMA""</t>
  </si>
  <si>
    <t xml:space="preserve">Business and Private company</t>
  </si>
  <si>
    <t xml:space="preserve">Rijkswaterstaat Water, Traffic and Environment</t>
  </si>
  <si>
    <t xml:space="preserve">Institute of Geology and Geography of Nature Research Centre</t>
  </si>
  <si>
    <t xml:space="preserve">Lithuania</t>
  </si>
  <si>
    <t xml:space="preserve">Management Unit of North Sea and Scheldt Estuary Mathematical Models, Belgian Marine Data Centre</t>
  </si>
  <si>
    <t xml:space="preserve">Geological Survey of Estonia</t>
  </si>
  <si>
    <t xml:space="preserve">Finnish Meteorological Institute</t>
  </si>
  <si>
    <t xml:space="preserve">Ankara University</t>
  </si>
  <si>
    <t xml:space="preserve">Danube Hydro-meteorological Observatory</t>
  </si>
  <si>
    <t xml:space="preserve">Faculty of Geography and Earth Sciences, University of Latvia (LU)</t>
  </si>
  <si>
    <t xml:space="preserve">National Environmental Agency of the Ministry of Environment Protection and Natural Resources</t>
  </si>
  <si>
    <t xml:space="preserve">Institute of Marine Biology (IMBK)</t>
  </si>
  <si>
    <t xml:space="preserve">Montenegro</t>
  </si>
  <si>
    <t xml:space="preserve">ISPRA-Institute for Environmental Protection and Research</t>
  </si>
  <si>
    <t xml:space="preserve">PANGAEA - Data Publisher for Earth &amp; Environmental Science</t>
  </si>
  <si>
    <t xml:space="preserve">Portuguese Institute of Ocean and Atmosphere</t>
  </si>
  <si>
    <t xml:space="preserve">ORION</t>
  </si>
  <si>
    <t xml:space="preserve">NGOs/Civil society</t>
  </si>
  <si>
    <t xml:space="preserve">Cyprus</t>
  </si>
  <si>
    <t xml:space="preserve">Institute for Marine Biological Resources and Biotechnology - Ancona</t>
  </si>
  <si>
    <t xml:space="preserve">[1] The organisation types are: </t>
  </si>
  <si>
    <t xml:space="preserve">Others</t>
  </si>
  <si>
    <t xml:space="preserve">[2] Restricted data is non-public data. </t>
  </si>
  <si>
    <t xml:space="preserve">Indicator 3: Online 'Web' interfaces to access or view data</t>
  </si>
  <si>
    <t xml:space="preserve">The purpose of this indicator is to provide detail on the status of the various interfaces to data &amp; products on the portals</t>
  </si>
  <si>
    <t xml:space="preserve">Express as a percentage data and products available in each service</t>
  </si>
  <si>
    <t xml:space="preserve">Human Interface 
(Actions carried out by the user)</t>
  </si>
  <si>
    <t xml:space="preserve">Machine Interface 
(Data accessed programmatically - Software that would receive data/data products/external data products through software)</t>
  </si>
  <si>
    <r>
      <rPr>
        <b val="true"/>
        <sz val="10"/>
        <color rgb="FF333333"/>
        <rFont val="Open Sans"/>
        <family val="2"/>
        <charset val="1"/>
      </rPr>
      <t xml:space="preserve">Sub-theme/ interface name </t>
    </r>
    <r>
      <rPr>
        <sz val="10"/>
        <color rgb="FF333333"/>
        <rFont val="Open Sans"/>
        <family val="2"/>
        <charset val="1"/>
      </rPr>
      <t xml:space="preserve">[1]</t>
    </r>
  </si>
  <si>
    <t xml:space="preserve">Type 
(Data, Data Product, or External Data Product)</t>
  </si>
  <si>
    <t xml:space="preserve">Manual download</t>
  </si>
  <si>
    <t xml:space="preserve">Map viewer</t>
  </si>
  <si>
    <t xml:space="preserve">WMS</t>
  </si>
  <si>
    <t xml:space="preserve">WFS</t>
  </si>
  <si>
    <t xml:space="preserve">WCS</t>
  </si>
  <si>
    <t xml:space="preserve">CSW</t>
  </si>
  <si>
    <t xml:space="preserve">OpeNDAP</t>
  </si>
  <si>
    <t xml:space="preserve">Were there any changes compared to the previous quarter?</t>
  </si>
  <si>
    <t xml:space="preserve">Search and Download data</t>
  </si>
  <si>
    <t xml:space="preserve">https://emodnet-chemistry.maris.nl/search</t>
  </si>
  <si>
    <t xml:space="preserve">https://geoservice.maris.nl/wms/seadatanet/EMODnet_chemistry?service=WMS&amp;request=GetCapabilities</t>
  </si>
  <si>
    <t xml:space="preserve">Data product catalogue</t>
  </si>
  <si>
    <t xml:space="preserve">https://sextant.ifremer.fr/geonetwork/srv/eng/csw-EMODNET_Chemistry?SERVICE=CSW&amp;REQUEST=GetCapabilities</t>
  </si>
  <si>
    <t xml:space="preserve">https://ec.oceanbrowser.net:8081/data/emodnet-domains
https://ec.oceanbrowser.net:8081/data/emodnet-combined</t>
  </si>
  <si>
    <t xml:space="preserve">https://ec.oceanbrowser.net/emodnet/</t>
  </si>
  <si>
    <t xml:space="preserve">https://ec.oceanbrowser.net/emodnet/Python/web/wms 
https://ec.oceanbrowser.net/emodnet-projects/Python/web/wms?basedir=Phase-3/Combined 
https://www.ifremer.fr/services/wms/emodnet_chemistry2 
https://nodc.ogs.trieste.it/geoserver/Contaminants/wms 
https://geo-service.maris.nl/emodnet_chemistry/wms 
https://geo-service.maris.nl/emodnet_chemistry_p36/wms</t>
  </si>
  <si>
    <t xml:space="preserve">https://www.ifremer.fr/services/wfs/emodnet_chemistry2 
https://nodc.ogs.trieste.it/geoserver/Contaminants/wfs 
https://geo-service.maris.nl/emodnet_chemistry/wfs</t>
  </si>
  <si>
    <t xml:space="preserve">[1] Please explain decision in the narrative</t>
  </si>
  <si>
    <t xml:space="preserve">No change this period.</t>
  </si>
  <si>
    <t xml:space="preserve">Indicator 4: Usage of data and data products per interface and per theme during the reporting period</t>
  </si>
  <si>
    <t xml:space="preserve">This is now Indicator 1.1B and 1.2B</t>
  </si>
  <si>
    <t xml:space="preserve">Indicator 5: Statistics on information volunteered through download forms</t>
  </si>
  <si>
    <t xml:space="preserve">The purpose of this indicator is to gauge the extent of the dedicated community</t>
  </si>
  <si>
    <t xml:space="preserve">Data derived from the portal's download form(s)</t>
  </si>
  <si>
    <r>
      <rPr>
        <b val="true"/>
        <sz val="10"/>
        <color rgb="FF333333"/>
        <rFont val="Open Sans"/>
        <family val="2"/>
        <charset val="1"/>
      </rPr>
      <t xml:space="preserve">Interfaces</t>
    </r>
    <r>
      <rPr>
        <sz val="10"/>
        <color rgb="FF333333"/>
        <rFont val="Open Sans"/>
        <family val="2"/>
        <charset val="1"/>
      </rPr>
      <t xml:space="preserve"> [1]</t>
    </r>
  </si>
  <si>
    <t xml:space="preserve">Means of information collection</t>
  </si>
  <si>
    <t xml:space="preserve">Number of users giving information [2]</t>
  </si>
  <si>
    <t xml:space="preserve">Total number of users </t>
  </si>
  <si>
    <t xml:space="preserve">Data – CDI service</t>
  </si>
  <si>
    <t xml:space="preserve">Shopping form</t>
  </si>
  <si>
    <t xml:space="preserve">Organisation type</t>
  </si>
  <si>
    <t xml:space="preserve">% of users [3]</t>
  </si>
  <si>
    <t xml:space="preserve">Main use cases and application areas [4]</t>
  </si>
  <si>
    <t xml:space="preserve">77.78</t>
  </si>
  <si>
    <t xml:space="preserve">various research applications; input for models; PhD  </t>
  </si>
  <si>
    <t xml:space="preserve">5.56</t>
  </si>
  <si>
    <t xml:space="preserve">research</t>
  </si>
  <si>
    <t xml:space="preserve">11.11</t>
  </si>
  <si>
    <t xml:space="preserve">Input for models</t>
  </si>
  <si>
    <t xml:space="preserve">Countries and regions [5]</t>
  </si>
  <si>
    <t xml:space="preserve">% of users [6]</t>
  </si>
  <si>
    <t xml:space="preserve">Albania</t>
  </si>
  <si>
    <t xml:space="preserve">Andorra</t>
  </si>
  <si>
    <t xml:space="preserve">Armenia</t>
  </si>
  <si>
    <t xml:space="preserve">Austria</t>
  </si>
  <si>
    <t xml:space="preserve">Azerbaijan</t>
  </si>
  <si>
    <t xml:space="preserve">Belarus</t>
  </si>
  <si>
    <t xml:space="preserve">Bosnia and Herzegovina</t>
  </si>
  <si>
    <t xml:space="preserve">Czech Republic (Czechia)</t>
  </si>
  <si>
    <t xml:space="preserve">16.67</t>
  </si>
  <si>
    <t xml:space="preserve">Hungary</t>
  </si>
  <si>
    <t xml:space="preserve">Iceland</t>
  </si>
  <si>
    <t xml:space="preserve">Liechtenstein</t>
  </si>
  <si>
    <t xml:space="preserve">Luxembourg</t>
  </si>
  <si>
    <t xml:space="preserve">Moldova</t>
  </si>
  <si>
    <t xml:space="preserve">Monaco</t>
  </si>
  <si>
    <t xml:space="preserve">North Macedonia</t>
  </si>
  <si>
    <t xml:space="preserve">Russia</t>
  </si>
  <si>
    <t xml:space="preserve">San Marino</t>
  </si>
  <si>
    <t xml:space="preserve">Serbia</t>
  </si>
  <si>
    <t xml:space="preserve">Slovakia</t>
  </si>
  <si>
    <t xml:space="preserve">Switzerland</t>
  </si>
  <si>
    <t xml:space="preserve">Vatican City</t>
  </si>
  <si>
    <t xml:space="preserve">Sum European countries</t>
  </si>
  <si>
    <t xml:space="preserve">94.49</t>
  </si>
  <si>
    <t xml:space="preserve">Asia</t>
  </si>
  <si>
    <t xml:space="preserve">North America</t>
  </si>
  <si>
    <t xml:space="preserve">South America</t>
  </si>
  <si>
    <t xml:space="preserve">Central America</t>
  </si>
  <si>
    <t xml:space="preserve">Oceania</t>
  </si>
  <si>
    <t xml:space="preserve">Africa</t>
  </si>
  <si>
    <t xml:space="preserve">Data products – Map viewer</t>
  </si>
  <si>
    <t xml:space="preserve">Download form</t>
  </si>
  <si>
    <t xml:space="preserve">Education/Research,
Other</t>
  </si>
  <si>
    <t xml:space="preserve">Education/Research</t>
  </si>
  <si>
    <t xml:space="preserve">Other</t>
  </si>
  <si>
    <t xml:space="preserve">Personal use</t>
  </si>
  <si>
    <t xml:space="preserve">Unknown</t>
  </si>
  <si>
    <t xml:space="preserve">Data products – Catalogoue</t>
  </si>
  <si>
    <r>
      <rPr>
        <sz val="10"/>
        <color rgb="FF333333"/>
        <rFont val="Open Sans"/>
        <family val="2"/>
        <charset val="1"/>
      </rPr>
      <t xml:space="preserve">Education/Research,
</t>
    </r>
    <r>
      <rPr>
        <sz val="10"/>
        <color rgb="FF333333"/>
        <rFont val="Arial"/>
        <family val="2"/>
        <charset val="1"/>
      </rPr>
      <t xml:space="preserve">Other: analysis EMODnet, test</t>
    </r>
  </si>
  <si>
    <r>
      <rPr>
        <sz val="10"/>
        <color rgb="FF333333"/>
        <rFont val="Open Sans"/>
        <family val="2"/>
        <charset val="1"/>
      </rPr>
      <t xml:space="preserve">Education/Research,
</t>
    </r>
    <r>
      <rPr>
        <sz val="10"/>
        <color rgb="FF333333"/>
        <rFont val="Arial"/>
        <family val="2"/>
        <charset val="1"/>
      </rPr>
      <t xml:space="preserve">Policy making</t>
    </r>
  </si>
  <si>
    <r>
      <rPr>
        <sz val="10"/>
        <color rgb="FF333333"/>
        <rFont val="Open Sans"/>
        <family val="2"/>
        <charset val="1"/>
      </rPr>
      <t xml:space="preserve">Personal use,
</t>
    </r>
    <r>
      <rPr>
        <sz val="10"/>
        <color rgb="FF333333"/>
        <rFont val="Arial"/>
        <family val="2"/>
        <charset val="1"/>
      </rPr>
      <t xml:space="preserve">Education/Research</t>
    </r>
  </si>
  <si>
    <t xml:space="preserve">Other: EC Reporting</t>
  </si>
  <si>
    <t xml:space="preserve">Data products – DOI landing page</t>
  </si>
  <si>
    <r>
      <rPr>
        <sz val="10"/>
        <color rgb="FF333333"/>
        <rFont val="Arial"/>
        <family val="2"/>
        <charset val="1"/>
      </rPr>
      <t xml:space="preserve">Education/Research,
</t>
    </r>
    <r>
      <rPr>
        <sz val="10"/>
        <color rgb="FF333333"/>
        <rFont val="Open Sans"/>
        <family val="2"/>
        <charset val="1"/>
      </rPr>
      <t xml:space="preserve">Commercial/Industry,
Personal use,
Other: Test</t>
    </r>
  </si>
  <si>
    <r>
      <rPr>
        <sz val="10"/>
        <color rgb="FF333333"/>
        <rFont val="Arial"/>
        <family val="2"/>
        <charset val="1"/>
      </rPr>
      <t xml:space="preserve">Education/Research,
</t>
    </r>
    <r>
      <rPr>
        <sz val="10"/>
        <color rgb="FF333333"/>
        <rFont val="Open Sans"/>
        <family val="2"/>
        <charset val="1"/>
      </rPr>
      <t xml:space="preserve">Commercial/Industry</t>
    </r>
  </si>
  <si>
    <r>
      <rPr>
        <sz val="10"/>
        <color rgb="FF333333"/>
        <rFont val="Arial"/>
        <family val="2"/>
        <charset val="1"/>
      </rPr>
      <t xml:space="preserve">Education/Research,
</t>
    </r>
    <r>
      <rPr>
        <sz val="10"/>
        <color rgb="FF333333"/>
        <rFont val="Open Sans"/>
        <family val="2"/>
        <charset val="1"/>
      </rPr>
      <t xml:space="preserve">Commercial/Industry,
Personal use,
</t>
    </r>
    <r>
      <rPr>
        <sz val="10"/>
        <color rgb="FF333333"/>
        <rFont val="Arial"/>
        <family val="2"/>
        <charset val="1"/>
      </rPr>
      <t xml:space="preserve">Policy making,
</t>
    </r>
    <r>
      <rPr>
        <sz val="10"/>
        <color rgb="FF333333"/>
        <rFont val="Open Sans"/>
        <family val="2"/>
        <charset val="1"/>
      </rPr>
      <t xml:space="preserve">Other: Validation of CMEMS IBI biogeochemistry model</t>
    </r>
  </si>
  <si>
    <r>
      <rPr>
        <sz val="10"/>
        <color rgb="FF333333"/>
        <rFont val="Arial"/>
        <family val="2"/>
        <charset val="1"/>
      </rPr>
      <t xml:space="preserve">Personal use,
Policy making,
</t>
    </r>
    <r>
      <rPr>
        <sz val="10"/>
        <color rgb="FF333333"/>
        <rFont val="Open Sans"/>
        <family val="2"/>
        <charset val="1"/>
      </rPr>
      <t xml:space="preserve">Other: Test, EC Report</t>
    </r>
  </si>
  <si>
    <t xml:space="preserve">[1] Which portal interfaces are concerned by the table statistics: e.g. map viewer, data download service? Some interfaces like web-services are not well suited for user information gathering and can be reported in a separate table.</t>
  </si>
  <si>
    <t xml:space="preserve">[2] Relevant when the user form is optional.</t>
  </si>
  <si>
    <t xml:space="preserve">[3] Percentage of users which belong to this organisation type.</t>
  </si>
  <si>
    <t xml:space="preserve">[4] Compile a bullet-point list of use cases from user form or oral feedback. A few words per use-case suffice. These use cases can be repeated in each interface table.</t>
  </si>
  <si>
    <t xml:space="preserve">[5] Distribution of users per region. European countries taken from https://europa.eu/european-union/about-eu/countries_en</t>
  </si>
  <si>
    <t xml:space="preserve">[6] Percentage of users belonging to this region.</t>
  </si>
  <si>
    <t xml:space="preserve">Indicator 7: Published use cases</t>
  </si>
  <si>
    <t xml:space="preserve">Refer to the guidance provided by the EMODnet Secretariat ("EMODnet Use Cases: Guidance and Procedures")</t>
  </si>
  <si>
    <t xml:space="preserve">Use case title</t>
  </si>
  <si>
    <t xml:space="preserve">Release date</t>
  </si>
  <si>
    <t xml:space="preserve">Number of views on Portal in reporting period (if applicable)</t>
  </si>
  <si>
    <t xml:space="preserve">Appears in Central Portal</t>
  </si>
  <si>
    <t xml:space="preserve">Number of views on Central Portal in reporting period</t>
  </si>
  <si>
    <t xml:space="preserve">Total number of views in reporting period</t>
  </si>
  <si>
    <t xml:space="preserve">EMODnet &amp; CMEMS together to build a framework for improving land boundary conditions in CMEMS regional products</t>
  </si>
  <si>
    <t xml:space="preserve">n/a</t>
  </si>
  <si>
    <t xml:space="preserve">EMODnet Chemistry contributed to EC IMPACT ASSESSMENT (Reducing Marine Litter: action on single use plastics and fishing gear)</t>
  </si>
  <si>
    <t xml:space="preserve">EMODnet Chemistry contributes to UNEP/ Map Quality Status Report 2017</t>
  </si>
  <si>
    <t xml:space="preserve">EMODnet Chemistry supports the analysis of EU baselines</t>
  </si>
  <si>
    <t xml:space="preserve">EMODnet compliance with the INSPIRE Directive: a matter of fact</t>
  </si>
  <si>
    <t xml:space="preserve">ICES and EMODnet Chemistry providing a comprehensive European data source for the European Environment Agency</t>
  </si>
  <si>
    <t xml:space="preserve">Use of EMODnet Chemistry data to improve Quality Control guidelines: synergies between different initiatives</t>
  </si>
  <si>
    <t xml:space="preserve">5) Statistics on information volunteered through download forms</t>
  </si>
  <si>
    <t xml:space="preserve">For CDIs, number of users is lower than in previous quarter, while the volume of downloaded CDI data sets is higher.
Data – CDI service: We see a positive private companies interest: Business and Private company	11,11%, Reason:	Input for models.</t>
  </si>
  <si>
    <t xml:space="preserve">7) Published use cases</t>
  </si>
  <si>
    <t xml:space="preserve">Latest use case is the most viewed one, but in Central Portal it’s byaassed (1 view) by: “Use of EMODnet Chemistry data to improve Quality Control guidelines: synergies between different initiatives”.</t>
  </si>
  <si>
    <t xml:space="preserve">Indicator 6: External products (websites, apps,…) built on top of web-services: update since last quarterly report</t>
  </si>
  <si>
    <t xml:space="preserve">This is indicator is no longer used, it has been deleted.</t>
  </si>
  <si>
    <t xml:space="preserve">Copy-paste screenshots of the graphs of the information from dashboard</t>
  </si>
  <si>
    <t xml:space="preserve">Indicator 8: Portal &amp; Social Media visibility </t>
  </si>
  <si>
    <t xml:space="preserve">8.1 Visibility &amp; Analytics (Portal overview)</t>
  </si>
  <si>
    <t xml:space="preserve">Analytics tool</t>
  </si>
  <si>
    <t xml:space="preserve">Matomo</t>
  </si>
  <si>
    <t xml:space="preserve">8.3 SEO assessment - Acquisitions</t>
  </si>
  <si>
    <t xml:space="preserve">Indicator 9.1: Technical monitoring </t>
  </si>
  <si>
    <t xml:space="preserve">Copy-paste screenshot of the graphs of the information from dashboard</t>
  </si>
  <si>
    <t xml:space="preserve">Indicator 9.2: Portal user-friendliness: visual harmonisation score</t>
  </si>
  <si>
    <t xml:space="preserve">The scores are provided by Trust-IT</t>
  </si>
  <si>
    <t xml:space="preserve">Visual harmonisation  score</t>
  </si>
  <si>
    <t xml:space="preserve">81/81</t>
  </si>
  <si>
    <t xml:space="preserve">Harmonisation elements</t>
  </si>
  <si>
    <t xml:space="preserve">Description</t>
  </si>
  <si>
    <r>
      <rPr>
        <i val="true"/>
        <sz val="10"/>
        <color rgb="FF333333"/>
        <rFont val="Open Sans"/>
        <family val="0"/>
        <charset val="1"/>
      </rPr>
      <t xml:space="preserve">Score [1]
</t>
    </r>
    <r>
      <rPr>
        <sz val="10"/>
        <color rgb="FF333333"/>
        <rFont val="Open Sans"/>
        <family val="0"/>
        <charset val="1"/>
      </rPr>
      <t xml:space="preserve">(3 1 0)</t>
    </r>
  </si>
  <si>
    <r>
      <rPr>
        <i val="true"/>
        <sz val="10"/>
        <color rgb="FF333333"/>
        <rFont val="Open Sans"/>
        <family val="0"/>
        <charset val="1"/>
      </rPr>
      <t xml:space="preserve">Trend
</t>
    </r>
    <r>
      <rPr>
        <sz val="10"/>
        <color rgb="FF333333"/>
        <rFont val="Open Sans"/>
        <family val="0"/>
        <charset val="1"/>
      </rPr>
      <t xml:space="preserve">(+ - =)</t>
    </r>
  </si>
  <si>
    <t xml:space="preserve">Logo usage</t>
  </si>
  <si>
    <t xml:space="preserve">subtotal</t>
  </si>
  <si>
    <t xml:space="preserve">(+ - =)</t>
  </si>
  <si>
    <t xml:space="preserve">Logo position</t>
  </si>
  <si>
    <t xml:space="preserve">=</t>
  </si>
  <si>
    <t xml:space="preserve">Logo type</t>
  </si>
  <si>
    <t xml:space="preserve">Logo size</t>
  </si>
  <si>
    <t xml:space="preserve">Logo url</t>
  </si>
  <si>
    <t xml:space="preserve">Font usage</t>
  </si>
  <si>
    <t xml:space="preserve"> 15/15</t>
  </si>
  <si>
    <t xml:space="preserve">Font type</t>
  </si>
  <si>
    <t xml:space="preserve">Font usage (capital letters, etc.)</t>
  </si>
  <si>
    <t xml:space="preserve">Font spacing</t>
  </si>
  <si>
    <t xml:space="preserve">Font colour</t>
  </si>
  <si>
    <t xml:space="preserve">Font justification</t>
  </si>
  <si>
    <t xml:space="preserve">Webportal header</t>
  </si>
  <si>
    <t xml:space="preserve"> 21/21</t>
  </si>
  <si>
    <t xml:space="preserve">Pattern usage</t>
  </si>
  <si>
    <t xml:space="preserve">Header size</t>
  </si>
  <si>
    <t xml:space="preserve">Search box </t>
  </si>
  <si>
    <t xml:space="preserve">Contact Us button</t>
  </si>
  <si>
    <t xml:space="preserve">Submit Data button</t>
  </si>
  <si>
    <t xml:space="preserve">Favicon </t>
  </si>
  <si>
    <t xml:space="preserve">+</t>
  </si>
  <si>
    <t xml:space="preserve">Stripline colour</t>
  </si>
  <si>
    <t xml:space="preserve">Footer structure</t>
  </si>
  <si>
    <t xml:space="preserve">Footer size</t>
  </si>
  <si>
    <t xml:space="preserve">Footer elements</t>
  </si>
  <si>
    <t xml:space="preserve">Footer visuals</t>
  </si>
  <si>
    <t xml:space="preserve">EC Acknowledgement</t>
  </si>
  <si>
    <t xml:space="preserve">EC flag</t>
  </si>
  <si>
    <t xml:space="preserve">Link to social media</t>
  </si>
  <si>
    <t xml:space="preserve">Social Media icons</t>
  </si>
  <si>
    <t xml:space="preserve">Policy Privacy</t>
  </si>
  <si>
    <t xml:space="preserve">Presence</t>
  </si>
  <si>
    <t xml:space="preserve">GDPR compliant [2]</t>
  </si>
  <si>
    <t xml:space="preserve">Main menu</t>
  </si>
  <si>
    <t xml:space="preserve">User experience </t>
  </si>
  <si>
    <t xml:space="preserve">Sub menu </t>
  </si>
  <si>
    <t xml:space="preserve">-</t>
  </si>
  <si>
    <t xml:space="preserve">Menu tabs terminology</t>
  </si>
  <si>
    <t xml:space="preserve">Menu size</t>
  </si>
  <si>
    <t xml:space="preserve">Responsive</t>
  </si>
  <si>
    <r>
      <rPr>
        <b val="true"/>
        <sz val="9"/>
        <color rgb="FF333333"/>
        <rFont val="Open Sans"/>
        <family val="2"/>
        <charset val="1"/>
      </rPr>
      <t xml:space="preserve">SSL: </t>
    </r>
    <r>
      <rPr>
        <sz val="9"/>
        <color rgb="FF333333"/>
        <rFont val="Open Sans"/>
        <family val="2"/>
        <charset val="1"/>
      </rPr>
      <t xml:space="preserve">The website </t>
    </r>
    <r>
      <rPr>
        <b val="true"/>
        <sz val="9"/>
        <color rgb="FF333333"/>
        <rFont val="Open Sans"/>
        <family val="2"/>
        <charset val="1"/>
      </rPr>
      <t xml:space="preserve">MUST</t>
    </r>
    <r>
      <rPr>
        <sz val="9"/>
        <color rgb="FF333333"/>
        <rFont val="Open Sans"/>
        <family val="2"/>
        <charset val="1"/>
      </rPr>
      <t xml:space="preserve"> have an SSL Certificate</t>
    </r>
  </si>
  <si>
    <r>
      <rPr>
        <b val="true"/>
        <sz val="9"/>
        <color rgb="FF333333"/>
        <rFont val="Open Sans"/>
        <family val="2"/>
        <charset val="1"/>
      </rPr>
      <t xml:space="preserve">Cookies: </t>
    </r>
    <r>
      <rPr>
        <sz val="9"/>
        <color rgb="FF333333"/>
        <rFont val="Open Sans"/>
        <family val="2"/>
        <charset val="1"/>
      </rPr>
      <t xml:space="preserve">The Cookies notification must be visible</t>
    </r>
  </si>
  <si>
    <t xml:space="preserve">Forms: </t>
  </si>
  <si>
    <t xml:space="preserve">All webforms must have checkboxes stating “I accept the Privacy Policy” with a link to the Privacy Policy</t>
  </si>
  <si>
    <t xml:space="preserve">All webforms must clearly indicate what mailing service is used and it has to be reported in the Privacy Policy</t>
  </si>
  <si>
    <t xml:space="preserve">Where a Newsletter signup exists, the website needs to indicate WHY user’s personal data is collected</t>
  </si>
  <si>
    <t xml:space="preserve">Layout:</t>
  </si>
  <si>
    <t xml:space="preserve">The Privacy Policy must be linked in all the webpages</t>
  </si>
  <si>
    <t xml:space="preserve">9.1) Technical monitoring</t>
  </si>
  <si>
    <t xml:space="preserve">Excellent.</t>
  </si>
  <si>
    <t xml:space="preserve">9.2) Visual Harmonisation score</t>
  </si>
  <si>
    <t xml:space="preserve">Highest score possibile.</t>
  </si>
  <si>
    <t xml:space="preserve">Indicator 10: Visibility &amp; Analytics for web pages</t>
  </si>
  <si>
    <t xml:space="preserve">Indicator 11: Visibility &amp; Analytics for web sections</t>
  </si>
  <si>
    <t xml:space="preserve">Indicator 12: Average visit duration for web pages</t>
  </si>
  <si>
    <t xml:space="preserve">10) Visibility &amp; analytics for web pages</t>
  </si>
  <si>
    <t xml:space="preserve">Big increase for Homepage and big decrease for ‘News &amp; Events’ page. Could be related to latest content modifications.  </t>
  </si>
  <si>
    <t xml:space="preserve">11) Visibility &amp; analytics for web sections</t>
  </si>
  <si>
    <t xml:space="preserve">Big increase for Documents web section. Could be related to latest content modifications. </t>
  </si>
  <si>
    <t xml:space="preserve">12) Average visit duration for web pages</t>
  </si>
  <si>
    <t xml:space="preserve">Big decrease for Products, Help and Search chemicals by region. Could be related to latest content modifications.</t>
  </si>
</sst>
</file>

<file path=xl/styles.xml><?xml version="1.0" encoding="utf-8"?>
<styleSheet xmlns="http://schemas.openxmlformats.org/spreadsheetml/2006/main">
  <numFmts count="8">
    <numFmt numFmtId="164" formatCode="General"/>
    <numFmt numFmtId="165" formatCode="General"/>
    <numFmt numFmtId="166" formatCode="dd/mm/yy"/>
    <numFmt numFmtId="167" formatCode="0.00"/>
    <numFmt numFmtId="168" formatCode="0.00%"/>
    <numFmt numFmtId="169" formatCode="0%"/>
    <numFmt numFmtId="170" formatCode="[$-410]dd/mm/yyyy"/>
    <numFmt numFmtId="171" formatCode="d/m"/>
  </numFmts>
  <fonts count="41">
    <font>
      <sz val="11"/>
      <color rgb="FF000000"/>
      <name val="Calibri"/>
      <family val="2"/>
      <charset val="1"/>
    </font>
    <font>
      <sz val="10"/>
      <name val="Arial"/>
      <family val="0"/>
    </font>
    <font>
      <sz val="10"/>
      <name val="Arial"/>
      <family val="0"/>
    </font>
    <font>
      <sz val="10"/>
      <name val="Arial"/>
      <family val="0"/>
    </font>
    <font>
      <b val="true"/>
      <sz val="9"/>
      <color rgb="FF333333"/>
      <name val="Open Sans"/>
      <family val="2"/>
      <charset val="1"/>
    </font>
    <font>
      <sz val="9"/>
      <color rgb="FF333333"/>
      <name val="Open Sans"/>
      <family val="2"/>
      <charset val="1"/>
    </font>
    <font>
      <sz val="11"/>
      <color rgb="FF333333"/>
      <name val="Open Sans"/>
      <family val="2"/>
      <charset val="1"/>
    </font>
    <font>
      <sz val="9"/>
      <color rgb="FF333333"/>
      <name val="Calibri"/>
      <family val="2"/>
      <charset val="1"/>
    </font>
    <font>
      <sz val="10"/>
      <color rgb="FF333333"/>
      <name val="Calibri"/>
      <family val="2"/>
      <charset val="1"/>
    </font>
    <font>
      <sz val="11"/>
      <color rgb="FF000000"/>
      <name val="Open Sans"/>
      <family val="2"/>
      <charset val="1"/>
    </font>
    <font>
      <b val="true"/>
      <sz val="12"/>
      <color rgb="FFFFFFFF"/>
      <name val="Open Sans"/>
      <family val="2"/>
      <charset val="1"/>
    </font>
    <font>
      <sz val="10"/>
      <color rgb="FFFFFFFF"/>
      <name val="Open Sans"/>
      <family val="2"/>
      <charset val="1"/>
    </font>
    <font>
      <sz val="8"/>
      <color rgb="FF333333"/>
      <name val="Open Sans"/>
      <family val="2"/>
      <charset val="1"/>
    </font>
    <font>
      <sz val="10"/>
      <color rgb="FF333333"/>
      <name val="Open Sans"/>
      <family val="2"/>
      <charset val="1"/>
    </font>
    <font>
      <b val="true"/>
      <sz val="12"/>
      <color rgb="FF333333"/>
      <name val="Open Sans"/>
      <family val="2"/>
      <charset val="1"/>
    </font>
    <font>
      <i val="true"/>
      <sz val="10"/>
      <color rgb="FF2F5597"/>
      <name val="Open Sans"/>
      <family val="2"/>
      <charset val="1"/>
    </font>
    <font>
      <i val="true"/>
      <sz val="11"/>
      <color rgb="FF2F5597"/>
      <name val="Calibri"/>
      <family val="2"/>
      <charset val="1"/>
    </font>
    <font>
      <b val="true"/>
      <sz val="11"/>
      <color rgb="FF333333"/>
      <name val="Open Sans"/>
      <family val="2"/>
      <charset val="1"/>
    </font>
    <font>
      <b val="true"/>
      <sz val="10"/>
      <color rgb="FF333333"/>
      <name val="Open Sans"/>
      <family val="2"/>
      <charset val="1"/>
    </font>
    <font>
      <i val="true"/>
      <sz val="10"/>
      <color rgb="FF333333"/>
      <name val="Open Sans"/>
      <family val="2"/>
      <charset val="1"/>
    </font>
    <font>
      <b val="true"/>
      <i val="true"/>
      <sz val="10"/>
      <color rgb="FF333333"/>
      <name val="Open Sans"/>
      <family val="2"/>
      <charset val="1"/>
    </font>
    <font>
      <sz val="11"/>
      <color rgb="FF333333"/>
      <name val="Calibri"/>
      <family val="2"/>
      <charset val="1"/>
    </font>
    <font>
      <sz val="9"/>
      <color rgb="FF7030A0"/>
      <name val="Open Sans"/>
      <family val="2"/>
      <charset val="1"/>
    </font>
    <font>
      <b val="true"/>
      <sz val="11"/>
      <color rgb="FFFF0000"/>
      <name val="Open Sans"/>
      <family val="2"/>
      <charset val="1"/>
    </font>
    <font>
      <sz val="10"/>
      <color rgb="FFFF0000"/>
      <name val="Open Sans"/>
      <family val="2"/>
      <charset val="1"/>
    </font>
    <font>
      <b val="true"/>
      <i val="true"/>
      <u val="single"/>
      <sz val="10"/>
      <color rgb="FF333333"/>
      <name val="Open Sans"/>
      <family val="2"/>
      <charset val="1"/>
    </font>
    <font>
      <i val="true"/>
      <sz val="10"/>
      <color rgb="FF333333"/>
      <name val="Open Sans"/>
      <family val="0"/>
      <charset val="1"/>
    </font>
    <font>
      <sz val="11"/>
      <color rgb="FFA6A6A6"/>
      <name val="Open Sans"/>
      <family val="2"/>
      <charset val="1"/>
    </font>
    <font>
      <strike val="true"/>
      <sz val="10"/>
      <color rgb="FF333333"/>
      <name val="Open Sans"/>
      <family val="2"/>
      <charset val="1"/>
    </font>
    <font>
      <sz val="10"/>
      <name val="Calibri"/>
      <family val="2"/>
      <charset val="1"/>
    </font>
    <font>
      <sz val="10"/>
      <color rgb="FF333333"/>
      <name val="Open Sans"/>
      <family val="0"/>
      <charset val="1"/>
    </font>
    <font>
      <u val="single"/>
      <sz val="11"/>
      <color rgb="FF0563C1"/>
      <name val="Calibri"/>
      <family val="2"/>
      <charset val="1"/>
    </font>
    <font>
      <sz val="10"/>
      <color rgb="FF333333"/>
      <name val="Times New Roman"/>
      <family val="1"/>
      <charset val="1"/>
    </font>
    <font>
      <sz val="10"/>
      <color rgb="FF333333"/>
      <name val="Arial"/>
      <family val="2"/>
      <charset val="1"/>
    </font>
    <font>
      <sz val="9"/>
      <color rgb="FF000000"/>
      <name val="Open Sans"/>
      <family val="0"/>
      <charset val="1"/>
    </font>
    <font>
      <sz val="9"/>
      <color rgb="FF000000"/>
      <name val="Open Sans"/>
      <family val="2"/>
      <charset val="1"/>
    </font>
    <font>
      <sz val="11"/>
      <color rgb="FF000000"/>
      <name val="Calibri"/>
      <family val="0"/>
    </font>
    <font>
      <i val="true"/>
      <sz val="10"/>
      <name val="Open Sans"/>
      <family val="2"/>
      <charset val="1"/>
    </font>
    <font>
      <b val="true"/>
      <sz val="10"/>
      <color rgb="FF333333"/>
      <name val="Open Sans"/>
      <family val="0"/>
      <charset val="1"/>
    </font>
    <font>
      <i val="true"/>
      <sz val="11"/>
      <color rgb="FF333333"/>
      <name val="Open Sans"/>
      <family val="0"/>
      <charset val="1"/>
    </font>
    <font>
      <sz val="11"/>
      <color rgb="FF333333"/>
      <name val="Open Sans"/>
      <family val="0"/>
      <charset val="1"/>
    </font>
  </fonts>
  <fills count="7">
    <fill>
      <patternFill patternType="none"/>
    </fill>
    <fill>
      <patternFill patternType="gray125"/>
    </fill>
    <fill>
      <patternFill patternType="solid">
        <fgColor rgb="FF5B9BD5"/>
        <bgColor rgb="FF4BACC6"/>
      </patternFill>
    </fill>
    <fill>
      <patternFill patternType="solid">
        <fgColor rgb="FF0A71B4"/>
        <bgColor rgb="FF0563C1"/>
      </patternFill>
    </fill>
    <fill>
      <patternFill patternType="solid">
        <fgColor rgb="FFDAEEF3"/>
        <bgColor rgb="FFCCFFFF"/>
      </patternFill>
    </fill>
    <fill>
      <patternFill patternType="solid">
        <fgColor rgb="FFC27BA0"/>
        <bgColor rgb="FFD5A6BD"/>
      </patternFill>
    </fill>
    <fill>
      <patternFill patternType="solid">
        <fgColor rgb="FFD5A6BD"/>
        <bgColor rgb="FFCC99FF"/>
      </patternFill>
    </fill>
  </fills>
  <borders count="13">
    <border diagonalUp="false" diagonalDown="false">
      <left/>
      <right/>
      <top/>
      <bottom/>
      <diagonal/>
    </border>
    <border diagonalUp="false" diagonalDown="false">
      <left style="thin"/>
      <right style="thin"/>
      <top style="thin"/>
      <bottom style="thin"/>
      <diagonal/>
    </border>
    <border diagonalUp="false" diagonalDown="false">
      <left style="medium">
        <color rgb="FF4BACC6"/>
      </left>
      <right style="medium">
        <color rgb="FF4BACC6"/>
      </right>
      <top style="medium">
        <color rgb="FF4BACC6"/>
      </top>
      <bottom style="medium">
        <color rgb="FF4BACC6"/>
      </bottom>
      <diagonal/>
    </border>
    <border diagonalUp="false" diagonalDown="false">
      <left style="medium">
        <color rgb="FF92CDDC"/>
      </left>
      <right style="medium">
        <color rgb="FF92CDDC"/>
      </right>
      <top/>
      <bottom style="medium">
        <color rgb="FF92CDDC"/>
      </bottom>
      <diagonal/>
    </border>
    <border diagonalUp="false" diagonalDown="false">
      <left/>
      <right style="medium">
        <color rgb="FF92CDDC"/>
      </right>
      <top/>
      <bottom style="medium">
        <color rgb="FF92CDDC"/>
      </bottom>
      <diagonal/>
    </border>
    <border diagonalUp="false" diagonalDown="false">
      <left style="medium">
        <color rgb="FF92CDDC"/>
      </left>
      <right style="medium">
        <color rgb="FF92CDDC"/>
      </right>
      <top style="medium">
        <color rgb="FF92CDDC"/>
      </top>
      <bottom/>
      <diagonal/>
    </border>
    <border diagonalUp="false" diagonalDown="false">
      <left style="medium">
        <color rgb="FF92CDDC"/>
      </left>
      <right style="medium">
        <color rgb="FF92CDDC"/>
      </right>
      <top/>
      <bottom/>
      <diagonal/>
    </border>
    <border diagonalUp="false" diagonalDown="false">
      <left style="thin"/>
      <right style="thin"/>
      <top style="thin"/>
      <bottom/>
      <diagonal/>
    </border>
    <border diagonalUp="false" diagonalDown="false">
      <left style="hair"/>
      <right style="hair"/>
      <top style="hair"/>
      <bottom style="hair"/>
      <diagonal/>
    </border>
    <border diagonalUp="false" diagonalDown="false">
      <left style="thin"/>
      <right/>
      <top style="thin"/>
      <bottom style="thin"/>
      <diagonal/>
    </border>
    <border diagonalUp="false" diagonalDown="false">
      <left style="hair"/>
      <right style="hair"/>
      <top/>
      <bottom/>
      <diagonal/>
    </border>
    <border diagonalUp="false" diagonalDown="false">
      <left style="thin"/>
      <right style="thin"/>
      <top/>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1" fillId="0" borderId="0" applyFont="true" applyBorder="false" applyAlignment="true" applyProtection="false">
      <alignment horizontal="general" vertical="bottom" textRotation="0" wrapText="false" indent="0" shrinkToFit="false"/>
    </xf>
  </cellStyleXfs>
  <cellXfs count="14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justify"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4" fillId="2" borderId="1" xfId="0" applyFont="true" applyBorder="true" applyAlignment="true" applyProtection="false">
      <alignment horizontal="justify" vertical="center" textRotation="0" wrapText="tru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justify" vertical="center" textRotation="0" wrapText="false" indent="0" shrinkToFit="false"/>
      <protection locked="true" hidden="false"/>
    </xf>
    <xf numFmtId="164" fontId="5" fillId="0" borderId="1" xfId="0" applyFont="true" applyBorder="true" applyAlignment="true" applyProtection="false">
      <alignment horizontal="justify" vertical="center" textRotation="0" wrapText="true" indent="0" shrinkToFit="false"/>
      <protection locked="true" hidden="false"/>
    </xf>
    <xf numFmtId="164" fontId="4" fillId="0" borderId="1" xfId="0" applyFont="true" applyBorder="true" applyAlignment="true" applyProtection="false">
      <alignment horizontal="justify"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general" vertical="bottom"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3" borderId="2" xfId="0" applyFont="true" applyBorder="true" applyAlignment="true" applyProtection="false">
      <alignment horizontal="center" vertical="center" textRotation="0" wrapText="true" indent="0" shrinkToFit="false"/>
      <protection locked="true" hidden="false"/>
    </xf>
    <xf numFmtId="164" fontId="11" fillId="3" borderId="3" xfId="0" applyFont="true" applyBorder="true" applyAlignment="true" applyProtection="false">
      <alignment horizontal="general" vertical="center" textRotation="0" wrapText="true" indent="0" shrinkToFit="false"/>
      <protection locked="true" hidden="false"/>
    </xf>
    <xf numFmtId="164" fontId="11" fillId="3" borderId="4" xfId="0" applyFont="true" applyBorder="true" applyAlignment="true" applyProtection="false">
      <alignment horizontal="general" vertical="center" textRotation="0" wrapText="true" indent="0" shrinkToFit="false"/>
      <protection locked="true" hidden="false"/>
    </xf>
    <xf numFmtId="164" fontId="5" fillId="0" borderId="5" xfId="0" applyFont="true" applyBorder="true" applyAlignment="true" applyProtection="false">
      <alignment horizontal="justify" vertical="center" textRotation="0" wrapText="true" indent="0" shrinkToFit="false"/>
      <protection locked="true" hidden="false"/>
    </xf>
    <xf numFmtId="164" fontId="5" fillId="0" borderId="5" xfId="0" applyFont="true" applyBorder="true" applyAlignment="true" applyProtection="false">
      <alignment horizontal="general" vertical="center" textRotation="0" wrapText="true" indent="0" shrinkToFit="false"/>
      <protection locked="true" hidden="false"/>
    </xf>
    <xf numFmtId="164" fontId="5" fillId="0" borderId="6" xfId="0" applyFont="true" applyBorder="true" applyAlignment="true" applyProtection="false">
      <alignment horizontal="right" vertical="center" textRotation="0" wrapText="true" indent="0" shrinkToFit="false"/>
      <protection locked="true" hidden="false"/>
    </xf>
    <xf numFmtId="165" fontId="5" fillId="0" borderId="3" xfId="0" applyFont="true" applyBorder="true" applyAlignment="true" applyProtection="false">
      <alignment horizontal="general" vertical="center" textRotation="0" wrapText="true" indent="0" shrinkToFit="false"/>
      <protection locked="true" hidden="false"/>
    </xf>
    <xf numFmtId="164" fontId="5" fillId="0" borderId="3" xfId="0" applyFont="true" applyBorder="true" applyAlignment="true" applyProtection="false">
      <alignment horizontal="right" vertical="center" textRotation="0" wrapText="true" indent="0" shrinkToFit="false"/>
      <protection locked="true" hidden="false"/>
    </xf>
    <xf numFmtId="164" fontId="5" fillId="4" borderId="5" xfId="0" applyFont="true" applyBorder="true" applyAlignment="true" applyProtection="false">
      <alignment horizontal="left" vertical="center" textRotation="0" wrapText="true" indent="0" shrinkToFit="false"/>
      <protection locked="true" hidden="false"/>
    </xf>
    <xf numFmtId="164" fontId="5" fillId="4" borderId="3" xfId="0" applyFont="true" applyBorder="true" applyAlignment="true" applyProtection="false">
      <alignment horizontal="justify" vertical="center" textRotation="0" wrapText="true" indent="0" shrinkToFit="false"/>
      <protection locked="true" hidden="false"/>
    </xf>
    <xf numFmtId="164" fontId="5" fillId="4" borderId="6" xfId="0" applyFont="true" applyBorder="true" applyAlignment="true" applyProtection="false">
      <alignment horizontal="right" vertical="center" textRotation="0" wrapText="true" indent="0" shrinkToFit="false"/>
      <protection locked="true" hidden="false"/>
    </xf>
    <xf numFmtId="164" fontId="5" fillId="4" borderId="3" xfId="0" applyFont="true" applyBorder="true" applyAlignment="true" applyProtection="false">
      <alignment horizontal="right" vertical="center" textRotation="0" wrapText="true" indent="0" shrinkToFit="false"/>
      <protection locked="true" hidden="false"/>
    </xf>
    <xf numFmtId="164" fontId="5" fillId="0" borderId="3" xfId="0" applyFont="true" applyBorder="true" applyAlignment="true" applyProtection="false">
      <alignment horizontal="justify" vertical="center" textRotation="0" wrapText="true" indent="0" shrinkToFit="false"/>
      <protection locked="true" hidden="false"/>
    </xf>
    <xf numFmtId="165" fontId="5" fillId="4" borderId="4" xfId="0" applyFont="true" applyBorder="true" applyAlignment="true" applyProtection="false">
      <alignment horizontal="justify" vertical="center" textRotation="0" wrapText="true" indent="0" shrinkToFit="false"/>
      <protection locked="true" hidden="false"/>
    </xf>
    <xf numFmtId="165" fontId="5" fillId="0" borderId="4" xfId="0" applyFont="true" applyBorder="true" applyAlignment="true" applyProtection="false">
      <alignment horizontal="justify" vertical="center" textRotation="0" wrapText="true" indent="0" shrinkToFit="false"/>
      <protection locked="true" hidden="false"/>
    </xf>
    <xf numFmtId="164" fontId="12" fillId="0" borderId="0" xfId="0" applyFont="true" applyBorder="false" applyAlignment="true" applyProtection="false">
      <alignment horizontal="justify" vertical="center" textRotation="0" wrapText="false" indent="0" shrinkToFit="false"/>
      <protection locked="true" hidden="false"/>
    </xf>
    <xf numFmtId="164" fontId="13" fillId="0" borderId="0" xfId="0" applyFont="true" applyBorder="false" applyAlignment="true" applyProtection="false">
      <alignment horizontal="justify" vertical="center" textRotation="0" wrapText="fals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xf numFmtId="164" fontId="14" fillId="0" borderId="0" xfId="0" applyFont="true" applyBorder="false" applyAlignment="true" applyProtection="false">
      <alignment horizontal="general" vertical="top"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4" borderId="0" xfId="0" applyFont="true" applyBorder="true" applyAlignment="true" applyProtection="false">
      <alignment horizontal="general" vertical="top" textRotation="0" wrapText="false" indent="0" shrinkToFit="false"/>
      <protection locked="true" hidden="false"/>
    </xf>
    <xf numFmtId="164" fontId="18" fillId="4" borderId="0" xfId="0" applyFont="true" applyBorder="true" applyAlignment="true" applyProtection="false">
      <alignment horizontal="general" vertical="top" textRotation="0" wrapText="false" indent="0" shrinkToFit="false"/>
      <protection locked="true" hidden="false"/>
    </xf>
    <xf numFmtId="164" fontId="19" fillId="2" borderId="1" xfId="0" applyFont="true" applyBorder="true" applyAlignment="true" applyProtection="false">
      <alignment horizontal="center" vertical="bottom" textRotation="0" wrapText="true" indent="0" shrinkToFit="false"/>
      <protection locked="true" hidden="false"/>
    </xf>
    <xf numFmtId="164" fontId="19" fillId="0" borderId="0" xfId="0" applyFont="true" applyBorder="true" applyAlignment="true" applyProtection="false">
      <alignment horizontal="center" vertical="top" textRotation="0" wrapText="true" indent="0" shrinkToFit="false"/>
      <protection locked="true" hidden="false"/>
    </xf>
    <xf numFmtId="164" fontId="19" fillId="0" borderId="1" xfId="0" applyFont="true" applyBorder="true" applyAlignment="true" applyProtection="false">
      <alignment horizontal="center" vertical="top" textRotation="0" wrapText="true" indent="0" shrinkToFit="false"/>
      <protection locked="true" hidden="false"/>
    </xf>
    <xf numFmtId="164" fontId="18" fillId="2" borderId="1" xfId="0" applyFont="true" applyBorder="true" applyAlignment="true" applyProtection="false">
      <alignment horizontal="center" vertical="bottom" textRotation="0" wrapText="true" indent="0" shrinkToFit="false"/>
      <protection locked="true" hidden="false"/>
    </xf>
    <xf numFmtId="164" fontId="18" fillId="2" borderId="7" xfId="0" applyFont="true" applyBorder="true" applyAlignment="true" applyProtection="false">
      <alignment horizontal="left" vertical="bottom" textRotation="0" wrapText="true" indent="0" shrinkToFit="false"/>
      <protection locked="true" hidden="false"/>
    </xf>
    <xf numFmtId="164" fontId="13" fillId="2" borderId="1" xfId="0" applyFont="true" applyBorder="true" applyAlignment="true" applyProtection="false">
      <alignment horizontal="center" vertical="bottom" textRotation="0" wrapText="true" indent="0" shrinkToFit="false"/>
      <protection locked="true" hidden="false"/>
    </xf>
    <xf numFmtId="164" fontId="20" fillId="5" borderId="7" xfId="0" applyFont="true" applyBorder="true" applyAlignment="true" applyProtection="false">
      <alignment horizontal="center" vertical="bottom" textRotation="0" wrapText="true" indent="0" shrinkToFit="false"/>
      <protection locked="true" hidden="false"/>
    </xf>
    <xf numFmtId="164" fontId="0" fillId="0" borderId="8" xfId="0" applyFont="true" applyBorder="true" applyAlignment="true" applyProtection="false">
      <alignment horizontal="general"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21" fillId="0" borderId="0" xfId="0" applyFont="true" applyBorder="false" applyAlignment="true" applyProtection="false">
      <alignment horizontal="general" vertical="center" textRotation="0" wrapText="false" indent="0" shrinkToFit="false"/>
      <protection locked="true" hidden="false"/>
    </xf>
    <xf numFmtId="164" fontId="13" fillId="6" borderId="1" xfId="0" applyFont="true" applyBorder="true" applyAlignment="true" applyProtection="false">
      <alignment horizontal="center" vertical="top" textRotation="0" wrapText="true" indent="0" shrinkToFit="false"/>
      <protection locked="true" hidden="false"/>
    </xf>
    <xf numFmtId="164" fontId="6" fillId="0" borderId="8" xfId="0" applyFont="true" applyBorder="true" applyAlignment="true" applyProtection="false">
      <alignment horizontal="general" vertical="center" textRotation="0" wrapText="false" indent="0" shrinkToFit="false"/>
      <protection locked="true" hidden="false"/>
    </xf>
    <xf numFmtId="164" fontId="13" fillId="0" borderId="8" xfId="0" applyFont="true" applyBorder="true" applyAlignment="tru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general" vertical="top" textRotation="0" wrapText="false" indent="0" shrinkToFit="false"/>
      <protection locked="true" hidden="false"/>
    </xf>
    <xf numFmtId="164" fontId="13" fillId="0" borderId="0" xfId="0" applyFont="true" applyBorder="false" applyAlignment="true" applyProtection="false">
      <alignment horizontal="general" vertical="top" textRotation="0" wrapText="fals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64" fontId="13" fillId="6" borderId="0" xfId="0" applyFont="true" applyBorder="fals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general" vertical="top" textRotation="0" wrapText="false" indent="0" shrinkToFit="false"/>
      <protection locked="true" hidden="false"/>
    </xf>
    <xf numFmtId="164" fontId="19" fillId="2" borderId="9" xfId="0" applyFont="true" applyBorder="true" applyAlignment="true" applyProtection="false">
      <alignment horizontal="center" vertical="bottom" textRotation="0" wrapText="true" indent="0" shrinkToFit="false"/>
      <protection locked="true" hidden="false"/>
    </xf>
    <xf numFmtId="164" fontId="13" fillId="0" borderId="1" xfId="0" applyFont="true" applyBorder="true" applyAlignment="true" applyProtection="false">
      <alignment horizontal="center" vertical="top" textRotation="0" wrapText="true" indent="0" shrinkToFit="false"/>
      <protection locked="true" hidden="false"/>
    </xf>
    <xf numFmtId="164" fontId="13" fillId="0" borderId="0" xfId="0" applyFont="true" applyBorder="true" applyAlignment="true" applyProtection="false">
      <alignment horizontal="center" vertical="top" textRotation="0" wrapText="true" indent="0" shrinkToFit="false"/>
      <protection locked="true" hidden="false"/>
    </xf>
    <xf numFmtId="164" fontId="24" fillId="0" borderId="0" xfId="0" applyFont="true" applyBorder="false" applyAlignment="true" applyProtection="false">
      <alignment horizontal="general" vertical="top" textRotation="0" wrapText="false" indent="0" shrinkToFit="false"/>
      <protection locked="true" hidden="false"/>
    </xf>
    <xf numFmtId="164" fontId="19" fillId="5" borderId="7" xfId="0" applyFont="true" applyBorder="true" applyAlignment="true" applyProtection="false">
      <alignment horizontal="center" vertical="bottom" textRotation="0" wrapText="true" indent="0" shrinkToFit="false"/>
      <protection locked="true" hidden="false"/>
    </xf>
    <xf numFmtId="164" fontId="6" fillId="0" borderId="0" xfId="0" applyFont="true" applyBorder="false" applyAlignment="true" applyProtection="false">
      <alignment horizontal="center" vertical="top" textRotation="0" wrapText="false" indent="0" shrinkToFit="false"/>
      <protection locked="true" hidden="false"/>
    </xf>
    <xf numFmtId="164" fontId="17" fillId="4" borderId="0" xfId="0" applyFont="true" applyBorder="false" applyAlignment="true" applyProtection="false">
      <alignment horizontal="general" vertical="top" textRotation="0" wrapText="false" indent="0" shrinkToFit="false"/>
      <protection locked="true" hidden="false"/>
    </xf>
    <xf numFmtId="164" fontId="13" fillId="4" borderId="0" xfId="0" applyFont="true" applyBorder="false" applyAlignment="true" applyProtection="false">
      <alignment horizontal="general" vertical="top" textRotation="0" wrapText="false" indent="0" shrinkToFit="false"/>
      <protection locked="true" hidden="false"/>
    </xf>
    <xf numFmtId="164" fontId="6" fillId="4" borderId="0" xfId="0" applyFont="true" applyBorder="false" applyAlignment="true" applyProtection="false">
      <alignment horizontal="general" vertical="top" textRotation="0" wrapText="false" indent="0" shrinkToFit="false"/>
      <protection locked="true" hidden="false"/>
    </xf>
    <xf numFmtId="164" fontId="13" fillId="0" borderId="0" xfId="0" applyFont="true" applyBorder="false" applyAlignment="true" applyProtection="false">
      <alignment horizontal="general" vertical="top" textRotation="0" wrapText="tru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20" fillId="2" borderId="1" xfId="0" applyFont="true" applyBorder="true" applyAlignment="true" applyProtection="false">
      <alignment horizontal="center" vertical="bottom" textRotation="0" wrapText="true" indent="0" shrinkToFit="false"/>
      <protection locked="true" hidden="false"/>
    </xf>
    <xf numFmtId="164" fontId="19" fillId="0" borderId="0" xfId="0" applyFont="true" applyBorder="true" applyAlignment="true" applyProtection="false">
      <alignment horizontal="center" vertical="center" textRotation="0" wrapText="true" indent="0" shrinkToFit="false"/>
      <protection locked="true" hidden="false"/>
    </xf>
    <xf numFmtId="166" fontId="13" fillId="0" borderId="1" xfId="0" applyFont="true" applyBorder="true" applyAlignment="true" applyProtection="false">
      <alignment horizontal="center" vertical="center" textRotation="0" wrapText="true" indent="0" shrinkToFit="false"/>
      <protection locked="true" hidden="false"/>
    </xf>
    <xf numFmtId="167" fontId="13" fillId="0"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false">
      <alignment horizontal="center" vertical="center" textRotation="0" wrapText="true" indent="0" shrinkToFit="false"/>
      <protection locked="true" hidden="false"/>
    </xf>
    <xf numFmtId="164" fontId="20" fillId="5" borderId="1" xfId="0" applyFont="true" applyBorder="true" applyAlignment="true" applyProtection="false">
      <alignment horizontal="center" vertical="bottom"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6"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8" fontId="13" fillId="0" borderId="1" xfId="0" applyFont="true" applyBorder="true" applyAlignment="true" applyProtection="false">
      <alignment horizontal="center" vertical="top" textRotation="0" wrapText="true" indent="0" shrinkToFit="false"/>
      <protection locked="true" hidden="false"/>
    </xf>
    <xf numFmtId="164" fontId="28" fillId="4" borderId="0" xfId="0" applyFont="true" applyBorder="false" applyAlignment="false" applyProtection="false">
      <alignment horizontal="general" vertical="bottom"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19" fillId="0" borderId="1" xfId="0" applyFont="true" applyBorder="true" applyAlignment="true" applyProtection="false">
      <alignment horizontal="center" vertical="center" textRotation="0" wrapText="true" indent="0" shrinkToFit="false"/>
      <protection locked="true" hidden="false"/>
    </xf>
    <xf numFmtId="164" fontId="29" fillId="0" borderId="8" xfId="0" applyFont="true" applyBorder="true" applyAlignment="true" applyProtection="false">
      <alignment horizontal="general" vertical="bottom" textRotation="0" wrapText="true" indent="0" shrinkToFit="false"/>
      <protection locked="true" hidden="false"/>
    </xf>
    <xf numFmtId="164" fontId="13" fillId="0" borderId="1" xfId="0" applyFont="true" applyBorder="true" applyAlignment="true" applyProtection="false">
      <alignment horizontal="center" vertical="bottom" textRotation="0" wrapText="true" indent="0" shrinkToFit="false"/>
      <protection locked="true" hidden="false"/>
    </xf>
    <xf numFmtId="164" fontId="29" fillId="0" borderId="10" xfId="0" applyFont="true" applyBorder="true" applyAlignment="true" applyProtection="false">
      <alignment horizontal="general" vertical="bottom" textRotation="0" wrapText="true" indent="0" shrinkToFit="false"/>
      <protection locked="true" hidden="false"/>
    </xf>
    <xf numFmtId="164" fontId="18" fillId="0" borderId="7" xfId="0" applyFont="true" applyBorder="true" applyAlignment="true" applyProtection="false">
      <alignment horizontal="left" vertical="bottom" textRotation="0" wrapText="tru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30" fillId="2" borderId="7" xfId="0" applyFont="true" applyBorder="true" applyAlignment="true" applyProtection="false">
      <alignment horizontal="left" vertical="bottom" textRotation="0" wrapText="true" indent="0" shrinkToFit="false"/>
      <protection locked="true" hidden="false"/>
    </xf>
    <xf numFmtId="164" fontId="13" fillId="2" borderId="7" xfId="0" applyFont="true" applyBorder="true" applyAlignment="true" applyProtection="false">
      <alignment horizontal="center" vertical="bottom" textRotation="0" wrapText="true" indent="0" shrinkToFit="false"/>
      <protection locked="true" hidden="false"/>
    </xf>
    <xf numFmtId="164" fontId="30" fillId="2" borderId="1" xfId="0" applyFont="true" applyBorder="true" applyAlignment="true" applyProtection="false">
      <alignment horizontal="center" vertical="bottom" textRotation="0" wrapText="true" indent="0" shrinkToFit="false"/>
      <protection locked="true" hidden="false"/>
    </xf>
    <xf numFmtId="164" fontId="18" fillId="2" borderId="7" xfId="0" applyFont="true" applyBorder="true" applyAlignment="true" applyProtection="false">
      <alignment horizontal="center" vertical="bottom" textRotation="0" wrapText="true" indent="0" shrinkToFit="false"/>
      <protection locked="true" hidden="false"/>
    </xf>
    <xf numFmtId="164" fontId="13" fillId="0" borderId="1" xfId="0" applyFont="true" applyBorder="true" applyAlignment="true" applyProtection="false">
      <alignment horizontal="general" vertical="center" textRotation="0" wrapText="true" indent="0" shrinkToFit="false"/>
      <protection locked="true" hidden="false"/>
    </xf>
    <xf numFmtId="169" fontId="13" fillId="0" borderId="1" xfId="0" applyFont="true" applyBorder="true" applyAlignment="true" applyProtection="false">
      <alignment horizontal="center" vertical="center" textRotation="0" wrapText="true" indent="0" shrinkToFit="false"/>
      <protection locked="true" hidden="false"/>
    </xf>
    <xf numFmtId="164" fontId="31" fillId="0" borderId="1" xfId="20" applyFont="true" applyBorder="true" applyAlignment="true" applyProtection="true">
      <alignment horizontal="center" vertical="center" textRotation="0" wrapText="true" indent="0" shrinkToFit="false"/>
      <protection locked="true" hidden="false"/>
    </xf>
    <xf numFmtId="164" fontId="30" fillId="0" borderId="1" xfId="0" applyFont="true" applyBorder="true" applyAlignment="true" applyProtection="false">
      <alignment horizontal="left" vertical="center" textRotation="0" wrapText="true" indent="0" shrinkToFit="false"/>
      <protection locked="true" hidden="false"/>
    </xf>
    <xf numFmtId="164" fontId="32" fillId="0" borderId="1" xfId="0" applyFont="true" applyBorder="true" applyAlignment="true" applyProtection="false">
      <alignment horizontal="left" vertical="center"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7" fontId="13" fillId="0" borderId="0" xfId="0" applyFont="true" applyBorder="false" applyAlignment="false" applyProtection="false">
      <alignment horizontal="general" vertical="bottom" textRotation="0" wrapText="false" indent="0" shrinkToFit="false"/>
      <protection locked="true" hidden="false"/>
    </xf>
    <xf numFmtId="167" fontId="16" fillId="0" borderId="0" xfId="0" applyFont="true" applyBorder="false" applyAlignment="false" applyProtection="false">
      <alignment horizontal="general" vertical="bottom" textRotation="0" wrapText="false" indent="0" shrinkToFit="false"/>
      <protection locked="true" hidden="false"/>
    </xf>
    <xf numFmtId="167" fontId="9" fillId="0" borderId="0" xfId="0" applyFont="true" applyBorder="false" applyAlignment="false" applyProtection="false">
      <alignment horizontal="general" vertical="bottom" textRotation="0" wrapText="false" indent="0" shrinkToFit="false"/>
      <protection locked="true" hidden="false"/>
    </xf>
    <xf numFmtId="167" fontId="19" fillId="2" borderId="1" xfId="0" applyFont="true" applyBorder="true" applyAlignment="true" applyProtection="false">
      <alignment horizontal="center" vertical="bottom" textRotation="0" wrapText="true" indent="0" shrinkToFit="false"/>
      <protection locked="true" hidden="false"/>
    </xf>
    <xf numFmtId="164" fontId="18" fillId="2" borderId="1" xfId="0" applyFont="true" applyBorder="true" applyAlignment="true" applyProtection="false">
      <alignment horizontal="left" vertical="bottom" textRotation="0" wrapText="true" indent="0" shrinkToFit="false"/>
      <protection locked="true" hidden="false"/>
    </xf>
    <xf numFmtId="167" fontId="13" fillId="2" borderId="1" xfId="0" applyFont="true" applyBorder="true" applyAlignment="true" applyProtection="false">
      <alignment horizontal="center" vertical="bottom" textRotation="0" wrapText="true" indent="0" shrinkToFit="false"/>
      <protection locked="true" hidden="false"/>
    </xf>
    <xf numFmtId="164" fontId="13" fillId="0" borderId="1" xfId="0" applyFont="true" applyBorder="true" applyAlignment="true" applyProtection="false">
      <alignment horizontal="left" vertical="bottom" textRotation="0" wrapText="false" indent="0" shrinkToFit="false"/>
      <protection locked="true" hidden="false"/>
    </xf>
    <xf numFmtId="164" fontId="13" fillId="2" borderId="1" xfId="0" applyFont="true" applyBorder="true" applyAlignment="true" applyProtection="false">
      <alignment horizontal="right" vertical="bottom"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7" fontId="13" fillId="0" borderId="1" xfId="0" applyFont="true" applyBorder="true" applyAlignment="true" applyProtection="false">
      <alignment horizontal="center" vertical="bottom" textRotation="0" wrapText="true" indent="0" shrinkToFit="false"/>
      <protection locked="true" hidden="false"/>
    </xf>
    <xf numFmtId="164" fontId="13" fillId="0" borderId="1" xfId="0" applyFont="true" applyBorder="true" applyAlignment="true" applyProtection="false">
      <alignment horizontal="center" vertical="bottom" textRotation="0" wrapText="false" indent="0" shrinkToFit="false"/>
      <protection locked="true" hidden="false"/>
    </xf>
    <xf numFmtId="164" fontId="13" fillId="0" borderId="0" xfId="0" applyFont="true" applyBorder="true" applyAlignment="true" applyProtection="false">
      <alignment horizontal="left" vertical="bottom" textRotation="0" wrapText="true" indent="0" shrinkToFit="false"/>
      <protection locked="true" hidden="false"/>
    </xf>
    <xf numFmtId="167" fontId="5" fillId="0" borderId="1" xfId="0" applyFont="true" applyBorder="true" applyAlignment="true" applyProtection="false">
      <alignment horizontal="center" vertical="center" textRotation="0" wrapText="true" indent="0" shrinkToFit="false"/>
      <protection locked="true" hidden="false"/>
    </xf>
    <xf numFmtId="164" fontId="18" fillId="0" borderId="1" xfId="0" applyFont="true" applyBorder="true" applyAlignment="true" applyProtection="false">
      <alignment horizontal="right" vertical="center" textRotation="0" wrapText="true" indent="0" shrinkToFit="false"/>
      <protection locked="true" hidden="false"/>
    </xf>
    <xf numFmtId="164" fontId="33" fillId="0" borderId="1" xfId="0" applyFont="true" applyBorder="true" applyAlignment="true" applyProtection="false">
      <alignment horizontal="center" vertical="bottom" textRotation="0" wrapText="true" indent="0" shrinkToFit="false"/>
      <protection locked="true" hidden="false"/>
    </xf>
    <xf numFmtId="167" fontId="6" fillId="0" borderId="0" xfId="0" applyFont="true" applyBorder="false" applyAlignment="false" applyProtection="false">
      <alignment horizontal="general" vertical="bottom" textRotation="0" wrapText="false" indent="0" shrinkToFit="false"/>
      <protection locked="true" hidden="false"/>
    </xf>
    <xf numFmtId="164" fontId="34" fillId="0" borderId="1" xfId="0" applyFont="true" applyBorder="true" applyAlignment="true" applyProtection="false">
      <alignment horizontal="general" vertical="bottom" textRotation="0" wrapText="true" indent="0" shrinkToFit="false"/>
      <protection locked="true" hidden="false"/>
    </xf>
    <xf numFmtId="170" fontId="34" fillId="0" borderId="1" xfId="0" applyFont="true" applyBorder="true" applyAlignment="true" applyProtection="false">
      <alignment horizontal="center" vertical="bottom" textRotation="0" wrapText="false" indent="0" shrinkToFit="false"/>
      <protection locked="true" hidden="false"/>
    </xf>
    <xf numFmtId="164" fontId="34" fillId="0" borderId="1" xfId="0" applyFont="true" applyBorder="true" applyAlignment="true" applyProtection="false">
      <alignment horizontal="center" vertical="bottom" textRotation="0" wrapText="false" indent="0" shrinkToFit="false"/>
      <protection locked="true" hidden="false"/>
    </xf>
    <xf numFmtId="164" fontId="35" fillId="0" borderId="1" xfId="0" applyFont="true" applyBorder="true" applyAlignment="true" applyProtection="false">
      <alignment horizontal="general" vertical="bottom" textRotation="0" wrapText="true" indent="0" shrinkToFit="false"/>
      <protection locked="true" hidden="false"/>
    </xf>
    <xf numFmtId="167" fontId="13" fillId="4" borderId="0" xfId="0" applyFont="true" applyBorder="false" applyAlignment="true" applyProtection="false">
      <alignment horizontal="general" vertical="top" textRotation="0" wrapText="false" indent="0" shrinkToFit="false"/>
      <protection locked="true" hidden="false"/>
    </xf>
    <xf numFmtId="167" fontId="13" fillId="0" borderId="0" xfId="0" applyFont="true" applyBorder="false" applyAlignment="true" applyProtection="false">
      <alignment horizontal="general" vertical="top" textRotation="0" wrapText="true" indent="0" shrinkToFit="false"/>
      <protection locked="true" hidden="false"/>
    </xf>
    <xf numFmtId="164" fontId="9" fillId="0" borderId="0" xfId="0" applyFont="true" applyBorder="false" applyAlignment="true" applyProtection="false">
      <alignment horizontal="general" vertical="top" textRotation="0" wrapText="false" indent="0" shrinkToFit="false"/>
      <protection locked="true" hidden="false"/>
    </xf>
    <xf numFmtId="164" fontId="18" fillId="0" borderId="0" xfId="0" applyFont="true" applyBorder="true" applyAlignment="true" applyProtection="false">
      <alignment horizontal="general" vertical="center" textRotation="0" wrapText="false" indent="0" shrinkToFit="false"/>
      <protection locked="true" hidden="false"/>
    </xf>
    <xf numFmtId="164" fontId="19" fillId="2" borderId="11" xfId="0" applyFont="true" applyBorder="true" applyAlignment="true" applyProtection="false">
      <alignment horizontal="center" vertical="center" textRotation="0" wrapText="true" indent="0" shrinkToFit="false"/>
      <protection locked="true" hidden="false"/>
    </xf>
    <xf numFmtId="164" fontId="37" fillId="0" borderId="1"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tru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center" vertical="center" textRotation="0" wrapText="true" indent="0" shrinkToFit="false"/>
      <protection locked="true" hidden="false"/>
    </xf>
    <xf numFmtId="164" fontId="37"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19" fillId="2" borderId="1" xfId="0" applyFont="true" applyBorder="true" applyAlignment="true" applyProtection="false">
      <alignment horizontal="center" vertical="center" textRotation="0" wrapText="true" indent="0" shrinkToFit="false"/>
      <protection locked="true" hidden="false"/>
    </xf>
    <xf numFmtId="166" fontId="19" fillId="0" borderId="1" xfId="0" applyFont="true" applyBorder="true" applyAlignment="true" applyProtection="false">
      <alignment horizontal="center" vertical="center" textRotation="0" wrapText="true" indent="0" shrinkToFit="false"/>
      <protection locked="true" hidden="false"/>
    </xf>
    <xf numFmtId="164" fontId="19" fillId="0" borderId="12" xfId="0" applyFont="true" applyBorder="true" applyAlignment="true" applyProtection="false">
      <alignment horizontal="center" vertical="center" textRotation="0" wrapText="true" indent="0" shrinkToFit="false"/>
      <protection locked="true" hidden="false"/>
    </xf>
    <xf numFmtId="164" fontId="38" fillId="0" borderId="1" xfId="0" applyFont="true" applyBorder="true" applyAlignment="true" applyProtection="false">
      <alignment horizontal="left" vertical="center" textRotation="0" wrapText="true" indent="0" shrinkToFit="false"/>
      <protection locked="true" hidden="false"/>
    </xf>
    <xf numFmtId="164" fontId="26" fillId="2" borderId="1" xfId="0" applyFont="true" applyBorder="true" applyAlignment="true" applyProtection="false">
      <alignment horizontal="center" vertical="center" textRotation="0" wrapText="true" indent="0" shrinkToFit="false"/>
      <protection locked="true" hidden="false"/>
    </xf>
    <xf numFmtId="164" fontId="30" fillId="2" borderId="1" xfId="0" applyFont="true" applyBorder="true" applyAlignment="true" applyProtection="false">
      <alignment horizontal="general" vertical="center" textRotation="0" wrapText="true" indent="0" shrinkToFit="false"/>
      <protection locked="true" hidden="false"/>
    </xf>
    <xf numFmtId="164" fontId="39" fillId="0" borderId="0" xfId="0" applyFont="true" applyBorder="false" applyAlignment="true" applyProtection="false">
      <alignment horizontal="center" vertical="bottom" textRotation="0" wrapText="true" indent="0" shrinkToFit="false"/>
      <protection locked="true" hidden="false"/>
    </xf>
    <xf numFmtId="164" fontId="39" fillId="0" borderId="1" xfId="0" applyFont="true" applyBorder="true" applyAlignment="true" applyProtection="false">
      <alignment horizontal="center" vertical="bottom" textRotation="0" wrapText="true" indent="0" shrinkToFit="false"/>
      <protection locked="true" hidden="false"/>
    </xf>
    <xf numFmtId="171" fontId="39" fillId="0" borderId="1" xfId="0" applyFont="true" applyBorder="true" applyAlignment="true" applyProtection="false">
      <alignment horizontal="center" vertical="bottom" textRotation="0" wrapText="true" indent="0" shrinkToFit="false"/>
      <protection locked="true" hidden="false"/>
    </xf>
    <xf numFmtId="164" fontId="40" fillId="0" borderId="1" xfId="0" applyFont="true" applyBorder="true" applyAlignment="true" applyProtection="false">
      <alignment horizontal="center" vertical="bottom"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30" fillId="2" borderId="9" xfId="0" applyFont="true" applyBorder="true" applyAlignment="true" applyProtection="false">
      <alignment horizontal="general" vertical="center" textRotation="0" wrapText="true" indent="0" shrinkToFit="false"/>
      <protection locked="true" hidden="false"/>
    </xf>
    <xf numFmtId="164" fontId="39" fillId="0" borderId="1" xfId="0" applyFont="true" applyBorder="true" applyAlignment="true" applyProtection="false">
      <alignment horizontal="center" vertical="bottom" textRotation="0" wrapText="false" indent="0" shrinkToFit="false"/>
      <protection locked="true" hidden="false"/>
    </xf>
    <xf numFmtId="164" fontId="35" fillId="0" borderId="0" xfId="0" applyFont="true" applyBorder="false" applyAlignment="tru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A71B4"/>
      <rgbColor rgb="FFD5A6BD"/>
      <rgbColor rgb="FF808080"/>
      <rgbColor rgb="FF5B9BD5"/>
      <rgbColor rgb="FF7030A0"/>
      <rgbColor rgb="FFFFFFCC"/>
      <rgbColor rgb="FFDAEEF3"/>
      <rgbColor rgb="FF660066"/>
      <rgbColor rgb="FFC27BA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2CDDC"/>
      <rgbColor rgb="FFFF99CC"/>
      <rgbColor rgb="FFCC99FF"/>
      <rgbColor rgb="FFFFCC99"/>
      <rgbColor rgb="FF3366FF"/>
      <rgbColor rgb="FF4BACC6"/>
      <rgbColor rgb="FF99CC00"/>
      <rgbColor rgb="FFFFCC00"/>
      <rgbColor rgb="FFFF9900"/>
      <rgbColor rgb="FFFF6600"/>
      <rgbColor rgb="FF666699"/>
      <rgbColor rgb="FFA6A6A6"/>
      <rgbColor rgb="FF003366"/>
      <rgbColor rgb="FF339966"/>
      <rgbColor rgb="FF003300"/>
      <rgbColor rgb="FF333300"/>
      <rgbColor rgb="FF993300"/>
      <rgbColor rgb="FF993366"/>
      <rgbColor rgb="FF2F5597"/>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sharedStrings" Target="sharedStrings.xml"/>
</Relationships>
</file>

<file path=xl/drawings/_rels/drawing2.xml.rels><?xml version="1.0" encoding="UTF-8"?>
<Relationships xmlns="http://schemas.openxmlformats.org/package/2006/relationships"><Relationship Id="rId1" Type="http://schemas.openxmlformats.org/officeDocument/2006/relationships/image" Target="../media/image66.png"/><Relationship Id="rId2" Type="http://schemas.openxmlformats.org/officeDocument/2006/relationships/image" Target="../media/image67.png"/><Relationship Id="rId3" Type="http://schemas.openxmlformats.org/officeDocument/2006/relationships/image" Target="../media/image68.png"/><Relationship Id="rId4" Type="http://schemas.openxmlformats.org/officeDocument/2006/relationships/image" Target="../media/image69.png"/>
</Relationships>
</file>

<file path=xl/drawings/_rels/drawing3.xml.rels><?xml version="1.0" encoding="UTF-8"?>
<Relationships xmlns="http://schemas.openxmlformats.org/package/2006/relationships"><Relationship Id="rId1" Type="http://schemas.openxmlformats.org/officeDocument/2006/relationships/image" Target="../media/image70.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1151640</xdr:colOff>
      <xdr:row>309</xdr:row>
      <xdr:rowOff>720</xdr:rowOff>
    </xdr:from>
    <xdr:to>
      <xdr:col>2</xdr:col>
      <xdr:colOff>1442160</xdr:colOff>
      <xdr:row>310</xdr:row>
      <xdr:rowOff>54720</xdr:rowOff>
    </xdr:to>
    <xdr:sp>
      <xdr:nvSpPr>
        <xdr:cNvPr id="0" name="CustomShape 1"/>
        <xdr:cNvSpPr/>
      </xdr:nvSpPr>
      <xdr:spPr>
        <a:xfrm>
          <a:off x="3294000" y="63565200"/>
          <a:ext cx="2133720" cy="229320"/>
        </a:xfrm>
        <a:prstGeom prst="rect">
          <a:avLst/>
        </a:prstGeom>
        <a:noFill/>
        <a:ln>
          <a:noFill/>
        </a:ln>
      </xdr:spPr>
      <xdr:style>
        <a:lnRef idx="0"/>
        <a:fillRef idx="0"/>
        <a:effectRef idx="0"/>
        <a:fontRef idx="minor"/>
      </xdr:style>
      <xdr:txBody>
        <a:bodyPr lIns="90000" rIns="90000" tIns="45000" bIns="45000">
          <a:spAutoFit/>
        </a:bodyPr>
        <a:p>
          <a:pPr>
            <a:lnSpc>
              <a:spcPct val="100000"/>
            </a:lnSpc>
          </a:pPr>
          <a:r>
            <a:rPr b="0" lang="en-US" sz="1100" spc="-1" strike="noStrike">
              <a:solidFill>
                <a:srgbClr val="000000"/>
              </a:solidFill>
              <a:latin typeface="Calibri"/>
            </a:rPr>
            <a:t> </a:t>
          </a:r>
          <a:endParaRPr b="0" lang="en-GB"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6</xdr:row>
      <xdr:rowOff>42480</xdr:rowOff>
    </xdr:from>
    <xdr:to>
      <xdr:col>9</xdr:col>
      <xdr:colOff>489240</xdr:colOff>
      <xdr:row>45</xdr:row>
      <xdr:rowOff>84600</xdr:rowOff>
    </xdr:to>
    <xdr:pic>
      <xdr:nvPicPr>
        <xdr:cNvPr id="1" name="Image 2" descr=""/>
        <xdr:cNvPicPr/>
      </xdr:nvPicPr>
      <xdr:blipFill>
        <a:blip r:embed="rId1"/>
        <a:stretch/>
      </xdr:blipFill>
      <xdr:spPr>
        <a:xfrm>
          <a:off x="0" y="1421640"/>
          <a:ext cx="8901000" cy="7357320"/>
        </a:xfrm>
        <a:prstGeom prst="rect">
          <a:avLst/>
        </a:prstGeom>
        <a:ln>
          <a:noFill/>
        </a:ln>
      </xdr:spPr>
    </xdr:pic>
    <xdr:clientData/>
  </xdr:twoCellAnchor>
  <xdr:twoCellAnchor editAs="oneCell">
    <xdr:from>
      <xdr:col>0</xdr:col>
      <xdr:colOff>0</xdr:colOff>
      <xdr:row>52</xdr:row>
      <xdr:rowOff>0</xdr:rowOff>
    </xdr:from>
    <xdr:to>
      <xdr:col>9</xdr:col>
      <xdr:colOff>419400</xdr:colOff>
      <xdr:row>74</xdr:row>
      <xdr:rowOff>163080</xdr:rowOff>
    </xdr:to>
    <xdr:pic>
      <xdr:nvPicPr>
        <xdr:cNvPr id="2" name="Image 3" descr=""/>
        <xdr:cNvPicPr/>
      </xdr:nvPicPr>
      <xdr:blipFill>
        <a:blip r:embed="rId2"/>
        <a:stretch/>
      </xdr:blipFill>
      <xdr:spPr>
        <a:xfrm>
          <a:off x="0" y="10065960"/>
          <a:ext cx="8831160" cy="4521600"/>
        </a:xfrm>
        <a:prstGeom prst="rect">
          <a:avLst/>
        </a:prstGeom>
        <a:ln>
          <a:noFill/>
        </a:ln>
      </xdr:spPr>
    </xdr:pic>
    <xdr:clientData/>
  </xdr:twoCellAnchor>
  <xdr:twoCellAnchor editAs="oneCell">
    <xdr:from>
      <xdr:col>0</xdr:col>
      <xdr:colOff>0</xdr:colOff>
      <xdr:row>76</xdr:row>
      <xdr:rowOff>0</xdr:rowOff>
    </xdr:from>
    <xdr:to>
      <xdr:col>9</xdr:col>
      <xdr:colOff>500760</xdr:colOff>
      <xdr:row>99</xdr:row>
      <xdr:rowOff>12600</xdr:rowOff>
    </xdr:to>
    <xdr:pic>
      <xdr:nvPicPr>
        <xdr:cNvPr id="3" name="Image 4" descr=""/>
        <xdr:cNvPicPr/>
      </xdr:nvPicPr>
      <xdr:blipFill>
        <a:blip r:embed="rId3"/>
        <a:stretch/>
      </xdr:blipFill>
      <xdr:spPr>
        <a:xfrm>
          <a:off x="0" y="14820840"/>
          <a:ext cx="8912520" cy="4546440"/>
        </a:xfrm>
        <a:prstGeom prst="rect">
          <a:avLst/>
        </a:prstGeom>
        <a:ln>
          <a:noFill/>
        </a:ln>
      </xdr:spPr>
    </xdr:pic>
    <xdr:clientData/>
  </xdr:twoCellAnchor>
  <xdr:twoCellAnchor editAs="oneCell">
    <xdr:from>
      <xdr:col>0</xdr:col>
      <xdr:colOff>0</xdr:colOff>
      <xdr:row>101</xdr:row>
      <xdr:rowOff>0</xdr:rowOff>
    </xdr:from>
    <xdr:to>
      <xdr:col>9</xdr:col>
      <xdr:colOff>489240</xdr:colOff>
      <xdr:row>112</xdr:row>
      <xdr:rowOff>93960</xdr:rowOff>
    </xdr:to>
    <xdr:pic>
      <xdr:nvPicPr>
        <xdr:cNvPr id="4" name="Image 5" descr=""/>
        <xdr:cNvPicPr/>
      </xdr:nvPicPr>
      <xdr:blipFill>
        <a:blip r:embed="rId4"/>
        <a:stretch/>
      </xdr:blipFill>
      <xdr:spPr>
        <a:xfrm>
          <a:off x="0" y="19751040"/>
          <a:ext cx="8901000" cy="22730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6</xdr:row>
      <xdr:rowOff>0</xdr:rowOff>
    </xdr:from>
    <xdr:to>
      <xdr:col>10</xdr:col>
      <xdr:colOff>118800</xdr:colOff>
      <xdr:row>16</xdr:row>
      <xdr:rowOff>1080</xdr:rowOff>
    </xdr:to>
    <xdr:pic>
      <xdr:nvPicPr>
        <xdr:cNvPr id="5" name="Image 1" descr=""/>
        <xdr:cNvPicPr/>
      </xdr:nvPicPr>
      <xdr:blipFill>
        <a:blip r:embed="rId1"/>
        <a:stretch/>
      </xdr:blipFill>
      <xdr:spPr>
        <a:xfrm>
          <a:off x="0" y="1173240"/>
          <a:ext cx="8898840" cy="1906200"/>
        </a:xfrm>
        <a:prstGeom prst="rect">
          <a:avLst/>
        </a:prstGeom>
        <a:ln>
          <a:noFill/>
        </a:ln>
      </xdr:spPr>
    </xdr:pic>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2.xml"/>
</Relationships>
</file>

<file path=xl/worksheets/_rels/sheet11.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hyperlink" Target="https://emodnet-chemistry.maris.nl/search" TargetMode="External"/><Relationship Id="rId2" Type="http://schemas.openxmlformats.org/officeDocument/2006/relationships/hyperlink" Target="https://geoservice.maris.nl/wms/seadatanet/EMODnet_chemistry?service=WMS&amp;request=GetCapabilities" TargetMode="External"/><Relationship Id="rId3" Type="http://schemas.openxmlformats.org/officeDocument/2006/relationships/hyperlink" Target="https://sextant.ifremer.fr/geonetwork/srv/eng/csw-EMODNET_Chemistry?SERVICE=CSW&amp;REQUEST=GetCapabilities" TargetMode="External"/><Relationship Id="rId4" Type="http://schemas.openxmlformats.org/officeDocument/2006/relationships/hyperlink" Target="https://ec.oceanbrowser.net/emodnet/" TargetMode="External"/>
</Relationships>
</file>

<file path=xl/worksheets/_rels/sheet8.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H11"/>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5" activeCellId="0" sqref="B5"/>
    </sheetView>
  </sheetViews>
  <sheetFormatPr defaultColWidth="8.88671875" defaultRowHeight="14.4" zeroHeight="false" outlineLevelRow="0" outlineLevelCol="0"/>
  <cols>
    <col collapsed="false" customWidth="true" hidden="false" outlineLevel="0" max="1" min="1" style="0" width="14.01"/>
    <col collapsed="false" customWidth="true" hidden="false" outlineLevel="0" max="2" min="2" style="0" width="27.12"/>
    <col collapsed="false" customWidth="true" hidden="false" outlineLevel="0" max="5" min="5" style="0" width="13.43"/>
    <col collapsed="false" customWidth="true" hidden="false" outlineLevel="0" max="6" min="6" style="0" width="20.78"/>
    <col collapsed="false" customWidth="true" hidden="false" outlineLevel="0" max="7" min="7" style="0" width="14.11"/>
    <col collapsed="false" customWidth="true" hidden="false" outlineLevel="0" max="8" min="8" style="0" width="14.66"/>
  </cols>
  <sheetData>
    <row r="1" s="4" customFormat="true" ht="15.6" hidden="false" customHeight="false" outlineLevel="0" collapsed="false">
      <c r="A1" s="1" t="s">
        <v>0</v>
      </c>
      <c r="B1" s="1" t="s">
        <v>1</v>
      </c>
      <c r="C1" s="2"/>
      <c r="D1" s="2"/>
      <c r="E1" s="3" t="s">
        <v>2</v>
      </c>
      <c r="F1" s="3" t="s">
        <v>3</v>
      </c>
      <c r="G1" s="3" t="s">
        <v>4</v>
      </c>
      <c r="H1" s="3" t="s">
        <v>5</v>
      </c>
    </row>
    <row r="2" s="4" customFormat="true" ht="26.4" hidden="false" customHeight="false" outlineLevel="0" collapsed="false">
      <c r="A2" s="5" t="s">
        <v>6</v>
      </c>
      <c r="B2" s="6" t="s">
        <v>6</v>
      </c>
      <c r="C2" s="2"/>
      <c r="D2" s="2"/>
      <c r="E2" s="7" t="s">
        <v>6</v>
      </c>
      <c r="F2" s="6" t="s">
        <v>7</v>
      </c>
      <c r="G2" s="6" t="s">
        <v>8</v>
      </c>
      <c r="H2" s="6" t="s">
        <v>9</v>
      </c>
    </row>
    <row r="3" s="4" customFormat="true" ht="79.2" hidden="false" customHeight="false" outlineLevel="0" collapsed="false">
      <c r="A3" s="5" t="s">
        <v>10</v>
      </c>
      <c r="B3" s="6" t="s">
        <v>11</v>
      </c>
      <c r="C3" s="2"/>
      <c r="D3" s="2"/>
      <c r="E3" s="7" t="s">
        <v>10</v>
      </c>
      <c r="F3" s="6" t="s">
        <v>12</v>
      </c>
      <c r="G3" s="6" t="s">
        <v>8</v>
      </c>
      <c r="H3" s="6" t="s">
        <v>13</v>
      </c>
    </row>
    <row r="4" s="4" customFormat="true" ht="92.4" hidden="false" customHeight="false" outlineLevel="0" collapsed="false">
      <c r="A4" s="5" t="s">
        <v>14</v>
      </c>
      <c r="B4" s="6" t="s">
        <v>15</v>
      </c>
      <c r="C4" s="2"/>
      <c r="D4" s="2"/>
      <c r="E4" s="7" t="s">
        <v>14</v>
      </c>
      <c r="F4" s="6" t="s">
        <v>16</v>
      </c>
      <c r="G4" s="6" t="s">
        <v>8</v>
      </c>
      <c r="H4" s="6" t="s">
        <v>13</v>
      </c>
    </row>
    <row r="5" s="4" customFormat="true" ht="118.8" hidden="false" customHeight="false" outlineLevel="0" collapsed="false">
      <c r="A5" s="5" t="s">
        <v>17</v>
      </c>
      <c r="B5" s="6" t="s">
        <v>18</v>
      </c>
      <c r="C5" s="2"/>
      <c r="D5" s="2"/>
      <c r="E5" s="7" t="s">
        <v>17</v>
      </c>
      <c r="F5" s="6" t="s">
        <v>19</v>
      </c>
      <c r="G5" s="6" t="s">
        <v>20</v>
      </c>
      <c r="H5" s="6" t="s">
        <v>21</v>
      </c>
    </row>
    <row r="6" s="4" customFormat="true" ht="92.4" hidden="false" customHeight="false" outlineLevel="0" collapsed="false">
      <c r="A6" s="5" t="s">
        <v>22</v>
      </c>
      <c r="B6" s="6" t="s">
        <v>23</v>
      </c>
      <c r="C6" s="2"/>
      <c r="D6" s="2"/>
      <c r="E6" s="7" t="s">
        <v>22</v>
      </c>
      <c r="F6" s="6" t="s">
        <v>7</v>
      </c>
      <c r="G6" s="6" t="s">
        <v>24</v>
      </c>
      <c r="H6" s="6" t="s">
        <v>9</v>
      </c>
    </row>
    <row r="7" s="4" customFormat="true" ht="79.2" hidden="false" customHeight="false" outlineLevel="0" collapsed="false">
      <c r="A7" s="5" t="s">
        <v>25</v>
      </c>
      <c r="B7" s="6" t="s">
        <v>26</v>
      </c>
      <c r="C7" s="2"/>
      <c r="D7" s="2"/>
      <c r="E7" s="7" t="s">
        <v>25</v>
      </c>
      <c r="F7" s="6" t="s">
        <v>27</v>
      </c>
      <c r="G7" s="6" t="s">
        <v>28</v>
      </c>
      <c r="H7" s="6" t="s">
        <v>29</v>
      </c>
    </row>
    <row r="8" s="4" customFormat="true" ht="145.2" hidden="false" customHeight="true" outlineLevel="0" collapsed="false">
      <c r="A8" s="5" t="s">
        <v>30</v>
      </c>
      <c r="B8" s="6" t="s">
        <v>31</v>
      </c>
      <c r="C8" s="2"/>
      <c r="D8" s="2"/>
      <c r="E8" s="7" t="s">
        <v>30</v>
      </c>
      <c r="F8" s="6" t="s">
        <v>32</v>
      </c>
      <c r="G8" s="6" t="s">
        <v>8</v>
      </c>
      <c r="H8" s="8" t="s">
        <v>33</v>
      </c>
    </row>
    <row r="9" s="4" customFormat="true" ht="24" hidden="false" customHeight="false" outlineLevel="0" collapsed="false">
      <c r="A9" s="2"/>
      <c r="B9" s="2"/>
      <c r="C9" s="2"/>
      <c r="D9" s="2"/>
      <c r="E9" s="7"/>
      <c r="F9" s="6"/>
      <c r="G9" s="6"/>
      <c r="H9" s="9" t="s">
        <v>34</v>
      </c>
    </row>
    <row r="10" s="4" customFormat="true" ht="15.6" hidden="false" customHeight="false" outlineLevel="0" collapsed="false">
      <c r="E10" s="2" t="s">
        <v>35</v>
      </c>
      <c r="F10" s="10"/>
      <c r="G10" s="10"/>
      <c r="H10" s="10"/>
    </row>
    <row r="11" s="4" customFormat="true" ht="15.6" hidden="false" customHeight="false" outlineLevel="0" collapsed="false">
      <c r="E11" s="2" t="s">
        <v>36</v>
      </c>
      <c r="F11" s="10"/>
      <c r="G11" s="10"/>
      <c r="H11" s="10"/>
    </row>
  </sheetData>
  <mergeCells count="3">
    <mergeCell ref="E8:E9"/>
    <mergeCell ref="F8:F9"/>
    <mergeCell ref="G8:G9"/>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tabColor rgb="FFFFFF00"/>
    <pageSetUpPr fitToPage="false"/>
  </sheetPr>
  <dimension ref="A1:G82"/>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M98" activeCellId="0" sqref="M98"/>
    </sheetView>
  </sheetViews>
  <sheetFormatPr defaultColWidth="8.90234375" defaultRowHeight="15.6" zeroHeight="false" outlineLevelRow="0" outlineLevelCol="0"/>
  <cols>
    <col collapsed="false" customWidth="true" hidden="false" outlineLevel="0" max="1" min="1" style="11" width="19.89"/>
    <col collapsed="false" customWidth="true" hidden="false" outlineLevel="0" max="2" min="2" style="11" width="11.89"/>
    <col collapsed="false" customWidth="true" hidden="false" outlineLevel="0" max="3" min="3" style="11" width="14.11"/>
    <col collapsed="false" customWidth="true" hidden="false" outlineLevel="0" max="4" min="4" style="11" width="14.88"/>
    <col collapsed="false" customWidth="true" hidden="false" outlineLevel="0" max="5" min="5" style="11" width="14.78"/>
    <col collapsed="false" customWidth="true" hidden="false" outlineLevel="0" max="6" min="6" style="11" width="17"/>
    <col collapsed="false" customWidth="false" hidden="false" outlineLevel="0" max="1024" min="7" style="11" width="8.89"/>
  </cols>
  <sheetData>
    <row r="1" customFormat="false" ht="15.6" hidden="false" customHeight="false" outlineLevel="0" collapsed="false">
      <c r="A1" s="31" t="s">
        <v>448</v>
      </c>
    </row>
    <row r="2" customFormat="false" ht="17.4" hidden="false" customHeight="false" outlineLevel="0" collapsed="false">
      <c r="A2" s="89" t="s">
        <v>449</v>
      </c>
    </row>
    <row r="3" s="123" customFormat="true" ht="15.6" hidden="false" customHeight="false" outlineLevel="0" collapsed="false">
      <c r="A3" s="34" t="s">
        <v>450</v>
      </c>
      <c r="B3" s="34"/>
      <c r="C3" s="34"/>
      <c r="D3" s="11"/>
      <c r="E3" s="11"/>
      <c r="F3" s="11"/>
    </row>
    <row r="4" customFormat="false" ht="30" hidden="false" customHeight="true" outlineLevel="0" collapsed="false">
      <c r="A4" s="124" t="s">
        <v>60</v>
      </c>
      <c r="B4" s="124" t="s">
        <v>61</v>
      </c>
      <c r="C4" s="124" t="s">
        <v>451</v>
      </c>
    </row>
    <row r="5" customFormat="false" ht="14.4" hidden="false" customHeight="false" outlineLevel="0" collapsed="false">
      <c r="A5" s="67" t="n">
        <v>44013</v>
      </c>
      <c r="B5" s="68" t="s">
        <v>22</v>
      </c>
      <c r="C5" s="125" t="s">
        <v>452</v>
      </c>
    </row>
    <row r="26" customFormat="false" ht="15.6" hidden="false" customHeight="false" outlineLevel="0" collapsed="false">
      <c r="B26" s="126"/>
      <c r="C26" s="126"/>
      <c r="D26" s="126"/>
      <c r="E26" s="63"/>
      <c r="F26" s="63"/>
      <c r="G26" s="63"/>
    </row>
    <row r="27" customFormat="false" ht="15.6" hidden="false" customHeight="false" outlineLevel="0" collapsed="false">
      <c r="A27" s="63"/>
      <c r="B27" s="63"/>
      <c r="C27" s="63"/>
      <c r="D27" s="63"/>
      <c r="E27" s="63"/>
      <c r="F27" s="63"/>
      <c r="G27" s="63"/>
    </row>
    <row r="28" customFormat="false" ht="13.8" hidden="false" customHeight="false" outlineLevel="0" collapsed="false">
      <c r="A28" s="63"/>
      <c r="B28" s="63"/>
      <c r="C28" s="63"/>
      <c r="D28" s="63"/>
      <c r="E28" s="63"/>
      <c r="F28" s="63"/>
      <c r="G28" s="63"/>
    </row>
    <row r="29" customFormat="false" ht="13.8" hidden="false" customHeight="false" outlineLevel="0" collapsed="false">
      <c r="A29" s="63"/>
      <c r="B29" s="63"/>
      <c r="C29" s="63"/>
      <c r="D29" s="63"/>
      <c r="E29" s="63"/>
      <c r="F29" s="63"/>
      <c r="G29" s="63"/>
    </row>
    <row r="30" customFormat="false" ht="13.8" hidden="false" customHeight="false" outlineLevel="0" collapsed="false">
      <c r="A30" s="63"/>
      <c r="B30" s="63"/>
      <c r="C30" s="63"/>
      <c r="D30" s="63"/>
      <c r="E30" s="63"/>
      <c r="F30" s="63"/>
      <c r="G30" s="63"/>
    </row>
    <row r="31" customFormat="false" ht="13.8" hidden="false" customHeight="false" outlineLevel="0" collapsed="false">
      <c r="A31" s="63"/>
      <c r="B31" s="63"/>
      <c r="C31" s="63"/>
      <c r="D31" s="63"/>
      <c r="E31" s="63"/>
      <c r="F31" s="63"/>
      <c r="G31" s="63"/>
    </row>
    <row r="32" customFormat="false" ht="13.8" hidden="false" customHeight="false" outlineLevel="0" collapsed="false">
      <c r="A32" s="63"/>
      <c r="B32" s="63"/>
      <c r="C32" s="63"/>
      <c r="D32" s="63"/>
      <c r="E32" s="63"/>
      <c r="F32" s="63"/>
      <c r="G32" s="63"/>
    </row>
    <row r="33" customFormat="false" ht="13.8" hidden="false" customHeight="false" outlineLevel="0" collapsed="false">
      <c r="A33" s="63"/>
      <c r="B33" s="63"/>
      <c r="C33" s="63"/>
      <c r="D33" s="63"/>
      <c r="E33" s="63"/>
      <c r="F33" s="63"/>
      <c r="G33" s="63"/>
    </row>
    <row r="34" customFormat="false" ht="13.8" hidden="false" customHeight="false" outlineLevel="0" collapsed="false">
      <c r="A34" s="63"/>
      <c r="B34" s="63"/>
      <c r="C34" s="63"/>
      <c r="D34" s="63"/>
      <c r="E34" s="63"/>
      <c r="F34" s="63"/>
      <c r="G34" s="63"/>
    </row>
    <row r="35" customFormat="false" ht="13.8" hidden="false" customHeight="false" outlineLevel="0" collapsed="false">
      <c r="A35" s="63"/>
      <c r="B35" s="63"/>
      <c r="C35" s="63"/>
      <c r="D35" s="63"/>
      <c r="E35" s="63"/>
      <c r="F35" s="63"/>
      <c r="G35" s="63"/>
    </row>
    <row r="36" customFormat="false" ht="13.8" hidden="false" customHeight="false" outlineLevel="0" collapsed="false">
      <c r="A36" s="63"/>
      <c r="B36" s="63"/>
      <c r="C36" s="63"/>
      <c r="D36" s="63"/>
      <c r="E36" s="63"/>
      <c r="F36" s="63"/>
      <c r="G36" s="63"/>
    </row>
    <row r="37" customFormat="false" ht="13.8" hidden="false" customHeight="false" outlineLevel="0" collapsed="false">
      <c r="A37" s="63"/>
      <c r="B37" s="63"/>
      <c r="C37" s="63"/>
      <c r="D37" s="63"/>
      <c r="E37" s="63"/>
      <c r="F37" s="63"/>
      <c r="G37" s="63"/>
    </row>
    <row r="38" customFormat="false" ht="13.8" hidden="false" customHeight="false" outlineLevel="0" collapsed="false">
      <c r="A38" s="63"/>
      <c r="B38" s="63"/>
      <c r="C38" s="63"/>
      <c r="D38" s="63"/>
      <c r="E38" s="63"/>
      <c r="F38" s="63"/>
      <c r="G38" s="63"/>
    </row>
    <row r="39" customFormat="false" ht="13.8" hidden="false" customHeight="false" outlineLevel="0" collapsed="false">
      <c r="A39" s="63"/>
      <c r="B39" s="63"/>
      <c r="C39" s="63"/>
      <c r="D39" s="63"/>
      <c r="E39" s="63"/>
      <c r="F39" s="63"/>
      <c r="G39" s="63"/>
    </row>
    <row r="40" customFormat="false" ht="13.8" hidden="false" customHeight="false" outlineLevel="0" collapsed="false">
      <c r="A40" s="63"/>
      <c r="B40" s="63"/>
      <c r="C40" s="63"/>
      <c r="D40" s="63"/>
      <c r="E40" s="63"/>
      <c r="F40" s="63"/>
      <c r="G40" s="63"/>
    </row>
    <row r="41" customFormat="false" ht="13.8" hidden="false" customHeight="false" outlineLevel="0" collapsed="false">
      <c r="A41" s="63"/>
      <c r="B41" s="63"/>
      <c r="C41" s="63"/>
      <c r="D41" s="63"/>
      <c r="E41" s="63"/>
      <c r="F41" s="63"/>
      <c r="G41" s="63"/>
    </row>
    <row r="42" customFormat="false" ht="13.8" hidden="false" customHeight="false" outlineLevel="0" collapsed="false">
      <c r="A42" s="63"/>
      <c r="B42" s="63"/>
      <c r="C42" s="63"/>
      <c r="D42" s="63"/>
      <c r="E42" s="63"/>
      <c r="F42" s="63"/>
      <c r="G42" s="63"/>
    </row>
    <row r="43" customFormat="false" ht="13.8" hidden="false" customHeight="false" outlineLevel="0" collapsed="false">
      <c r="A43" s="63"/>
      <c r="B43" s="63"/>
      <c r="C43" s="63"/>
      <c r="D43" s="63"/>
      <c r="E43" s="63"/>
      <c r="F43" s="63"/>
      <c r="G43" s="63"/>
    </row>
    <row r="44" customFormat="false" ht="13.8" hidden="false" customHeight="false" outlineLevel="0" collapsed="false">
      <c r="A44" s="63"/>
      <c r="B44" s="63"/>
      <c r="C44" s="63"/>
      <c r="D44" s="63"/>
      <c r="E44" s="63"/>
      <c r="F44" s="63"/>
      <c r="G44" s="63"/>
    </row>
    <row r="45" customFormat="false" ht="13.8" hidden="false" customHeight="false" outlineLevel="0" collapsed="false">
      <c r="A45" s="63"/>
      <c r="B45" s="63"/>
      <c r="C45" s="63"/>
      <c r="D45" s="63"/>
      <c r="E45" s="63"/>
      <c r="F45" s="63"/>
      <c r="G45" s="63"/>
    </row>
    <row r="46" customFormat="false" ht="13.8" hidden="false" customHeight="false" outlineLevel="0" collapsed="false">
      <c r="A46" s="63"/>
      <c r="B46" s="63"/>
      <c r="C46" s="63"/>
      <c r="D46" s="63"/>
      <c r="E46" s="63"/>
      <c r="F46" s="63"/>
      <c r="G46" s="63"/>
    </row>
    <row r="47" customFormat="false" ht="13.8" hidden="false" customHeight="false" outlineLevel="0" collapsed="false">
      <c r="A47" s="63"/>
      <c r="B47" s="63"/>
      <c r="C47" s="63"/>
      <c r="D47" s="63"/>
      <c r="E47" s="63"/>
      <c r="F47" s="63"/>
      <c r="G47" s="63"/>
    </row>
    <row r="48" customFormat="false" ht="13.8" hidden="false" customHeight="false" outlineLevel="0" collapsed="false">
      <c r="A48" s="63"/>
      <c r="B48" s="63"/>
      <c r="C48" s="63"/>
      <c r="D48" s="63"/>
      <c r="E48" s="63"/>
      <c r="F48" s="63"/>
      <c r="G48" s="63"/>
    </row>
    <row r="49" s="123" customFormat="true" ht="15.6" hidden="false" customHeight="false" outlineLevel="0" collapsed="false">
      <c r="A49" s="34" t="s">
        <v>453</v>
      </c>
      <c r="B49" s="34"/>
      <c r="C49" s="34"/>
      <c r="D49" s="11"/>
      <c r="E49" s="11"/>
      <c r="F49" s="11"/>
    </row>
    <row r="50" customFormat="false" ht="15.6" hidden="false" customHeight="false" outlineLevel="0" collapsed="false">
      <c r="A50" s="124" t="s">
        <v>60</v>
      </c>
      <c r="B50" s="124" t="s">
        <v>61</v>
      </c>
      <c r="C50" s="124" t="s">
        <v>451</v>
      </c>
      <c r="G50" s="63"/>
    </row>
    <row r="51" customFormat="false" ht="19.8" hidden="false" customHeight="true" outlineLevel="0" collapsed="false">
      <c r="A51" s="67" t="n">
        <v>44013</v>
      </c>
      <c r="B51" s="68" t="s">
        <v>22</v>
      </c>
      <c r="C51" s="125" t="s">
        <v>452</v>
      </c>
      <c r="G51" s="63"/>
    </row>
    <row r="52" customFormat="false" ht="15.6" hidden="false" customHeight="false" outlineLevel="0" collapsed="false">
      <c r="A52" s="127"/>
      <c r="B52" s="127"/>
      <c r="C52" s="128"/>
      <c r="G52" s="63"/>
    </row>
    <row r="53" customFormat="false" ht="15.6" hidden="false" customHeight="false" outlineLevel="0" collapsed="false">
      <c r="A53" s="127"/>
      <c r="B53" s="127"/>
      <c r="C53" s="128"/>
      <c r="G53" s="63"/>
    </row>
    <row r="54" customFormat="false" ht="15.6" hidden="false" customHeight="false" outlineLevel="0" collapsed="false">
      <c r="A54" s="127"/>
      <c r="B54" s="127"/>
      <c r="C54" s="128"/>
      <c r="G54" s="63"/>
    </row>
    <row r="55" customFormat="false" ht="15.6" hidden="false" customHeight="false" outlineLevel="0" collapsed="false">
      <c r="A55" s="127"/>
      <c r="B55" s="127"/>
      <c r="C55" s="128"/>
      <c r="G55" s="63"/>
    </row>
    <row r="56" customFormat="false" ht="15.6" hidden="false" customHeight="false" outlineLevel="0" collapsed="false">
      <c r="A56" s="127"/>
      <c r="B56" s="127"/>
      <c r="C56" s="128"/>
      <c r="G56" s="63"/>
    </row>
    <row r="57" customFormat="false" ht="15.6" hidden="false" customHeight="false" outlineLevel="0" collapsed="false">
      <c r="A57" s="127"/>
      <c r="B57" s="127"/>
      <c r="C57" s="128"/>
      <c r="G57" s="63"/>
    </row>
    <row r="58" customFormat="false" ht="15.6" hidden="false" customHeight="false" outlineLevel="0" collapsed="false">
      <c r="A58" s="127"/>
      <c r="B58" s="127"/>
      <c r="C58" s="128"/>
      <c r="G58" s="63"/>
    </row>
    <row r="59" customFormat="false" ht="15.6" hidden="false" customHeight="false" outlineLevel="0" collapsed="false">
      <c r="A59" s="127"/>
      <c r="B59" s="127"/>
      <c r="C59" s="128"/>
      <c r="G59" s="63"/>
    </row>
    <row r="60" customFormat="false" ht="15.6" hidden="false" customHeight="false" outlineLevel="0" collapsed="false">
      <c r="A60" s="127"/>
      <c r="B60" s="127"/>
      <c r="C60" s="128"/>
      <c r="G60" s="63"/>
    </row>
    <row r="61" customFormat="false" ht="15.6" hidden="false" customHeight="false" outlineLevel="0" collapsed="false">
      <c r="A61" s="127"/>
      <c r="B61" s="127"/>
      <c r="C61" s="128"/>
      <c r="G61" s="63"/>
    </row>
    <row r="62" customFormat="false" ht="15.6" hidden="false" customHeight="false" outlineLevel="0" collapsed="false">
      <c r="A62" s="127"/>
      <c r="B62" s="127"/>
      <c r="C62" s="128"/>
      <c r="G62" s="63"/>
    </row>
    <row r="63" customFormat="false" ht="15.6" hidden="false" customHeight="false" outlineLevel="0" collapsed="false">
      <c r="A63" s="127"/>
      <c r="B63" s="127"/>
      <c r="C63" s="128"/>
      <c r="G63" s="63"/>
    </row>
    <row r="64" customFormat="false" ht="15.6" hidden="false" customHeight="false" outlineLevel="0" collapsed="false">
      <c r="A64" s="127"/>
      <c r="B64" s="127"/>
      <c r="C64" s="128"/>
      <c r="G64" s="63"/>
    </row>
    <row r="65" customFormat="false" ht="15.6" hidden="false" customHeight="false" outlineLevel="0" collapsed="false">
      <c r="A65" s="127"/>
      <c r="B65" s="127"/>
      <c r="C65" s="128"/>
      <c r="G65" s="63"/>
    </row>
    <row r="66" customFormat="false" ht="15.6" hidden="false" customHeight="false" outlineLevel="0" collapsed="false">
      <c r="A66" s="127"/>
      <c r="B66" s="127"/>
      <c r="C66" s="128"/>
      <c r="G66" s="63"/>
    </row>
    <row r="67" customFormat="false" ht="15.6" hidden="false" customHeight="false" outlineLevel="0" collapsed="false">
      <c r="A67" s="127"/>
      <c r="B67" s="127"/>
      <c r="C67" s="128"/>
      <c r="G67" s="63"/>
    </row>
    <row r="68" customFormat="false" ht="15.6" hidden="false" customHeight="false" outlineLevel="0" collapsed="false">
      <c r="A68" s="127"/>
      <c r="B68" s="127"/>
      <c r="C68" s="128"/>
      <c r="G68" s="63"/>
    </row>
    <row r="69" customFormat="false" ht="15.6" hidden="false" customHeight="false" outlineLevel="0" collapsed="false">
      <c r="A69" s="127"/>
      <c r="B69" s="127"/>
      <c r="C69" s="128"/>
      <c r="G69" s="63"/>
    </row>
    <row r="70" customFormat="false" ht="15.6" hidden="false" customHeight="false" outlineLevel="0" collapsed="false">
      <c r="A70" s="127"/>
      <c r="B70" s="127"/>
      <c r="C70" s="128"/>
      <c r="G70" s="63"/>
    </row>
    <row r="71" customFormat="false" ht="15.6" hidden="false" customHeight="false" outlineLevel="0" collapsed="false">
      <c r="A71" s="127"/>
      <c r="B71" s="127"/>
      <c r="C71" s="128"/>
      <c r="G71" s="63"/>
    </row>
    <row r="72" customFormat="false" ht="15.6" hidden="false" customHeight="false" outlineLevel="0" collapsed="false">
      <c r="A72" s="127"/>
      <c r="B72" s="127"/>
      <c r="C72" s="128"/>
      <c r="G72" s="63"/>
    </row>
    <row r="77" customFormat="false" ht="13.8" hidden="false" customHeight="false" outlineLevel="0" collapsed="false"/>
    <row r="78" customFormat="false" ht="15.6" hidden="false" customHeight="false" outlineLevel="0" collapsed="false">
      <c r="A78" s="129"/>
      <c r="B78" s="76"/>
      <c r="C78" s="76"/>
      <c r="D78" s="76"/>
      <c r="E78" s="76"/>
      <c r="F78" s="76"/>
      <c r="G78" s="63"/>
    </row>
    <row r="79" customFormat="false" ht="15.6" hidden="false" customHeight="false" outlineLevel="0" collapsed="false">
      <c r="A79" s="63"/>
      <c r="B79" s="63"/>
      <c r="C79" s="63"/>
      <c r="D79" s="63"/>
      <c r="E79" s="63"/>
      <c r="F79" s="63"/>
      <c r="G79" s="63"/>
    </row>
    <row r="80" customFormat="false" ht="15.6" hidden="false" customHeight="false" outlineLevel="0" collapsed="false">
      <c r="A80" s="2"/>
      <c r="B80" s="82"/>
      <c r="C80" s="82"/>
      <c r="D80" s="82"/>
      <c r="E80" s="82"/>
      <c r="F80" s="82"/>
      <c r="G80" s="63"/>
    </row>
    <row r="81" customFormat="false" ht="15.6" hidden="false" customHeight="false" outlineLevel="0" collapsed="false">
      <c r="B81" s="82"/>
      <c r="C81" s="82"/>
      <c r="D81" s="82"/>
      <c r="E81" s="82"/>
      <c r="F81" s="82"/>
      <c r="G81" s="63"/>
    </row>
    <row r="82" customFormat="false" ht="15.6" hidden="false" customHeight="false" outlineLevel="0" collapsed="false">
      <c r="B82" s="63"/>
      <c r="C82" s="63"/>
      <c r="D82" s="63"/>
      <c r="E82" s="63"/>
      <c r="F82" s="63"/>
      <c r="G82" s="6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sheetPr filterMode="false">
    <tabColor rgb="FFFFFF00"/>
    <pageSetUpPr fitToPage="false"/>
  </sheetPr>
  <dimension ref="A1:H1048576"/>
  <sheetViews>
    <sheetView showFormulas="false" showGridLines="true" showRowColHeaders="true" showZeros="true" rightToLeft="false" tabSelected="false" showOutlineSymbols="true" defaultGridColor="true" view="normal" topLeftCell="A49" colorId="64" zoomScale="85" zoomScaleNormal="85" zoomScalePageLayoutView="100" workbookViewId="0">
      <selection pane="topLeft" activeCell="B74" activeCellId="0" sqref="B74"/>
    </sheetView>
  </sheetViews>
  <sheetFormatPr defaultColWidth="8.90234375" defaultRowHeight="15.6" zeroHeight="false" outlineLevelRow="0" outlineLevelCol="0"/>
  <cols>
    <col collapsed="false" customWidth="true" hidden="false" outlineLevel="0" max="1" min="1" style="11" width="17.21"/>
    <col collapsed="false" customWidth="true" hidden="false" outlineLevel="0" max="2" min="2" style="11" width="17.33"/>
    <col collapsed="false" customWidth="true" hidden="false" outlineLevel="0" max="3" min="3" style="11" width="22.66"/>
    <col collapsed="false" customWidth="true" hidden="false" outlineLevel="0" max="4" min="4" style="11" width="13.89"/>
    <col collapsed="false" customWidth="false" hidden="false" outlineLevel="0" max="1024" min="5" style="11" width="8.89"/>
  </cols>
  <sheetData>
    <row r="1" s="32" customFormat="true" ht="15" hidden="false" customHeight="false" outlineLevel="0" collapsed="false">
      <c r="A1" s="31" t="s">
        <v>58</v>
      </c>
    </row>
    <row r="2" customFormat="false" ht="17.4" hidden="false" customHeight="false" outlineLevel="0" collapsed="false">
      <c r="A2" s="89" t="s">
        <v>454</v>
      </c>
      <c r="B2" s="82"/>
      <c r="C2" s="82"/>
      <c r="D2" s="76"/>
      <c r="E2" s="82"/>
    </row>
    <row r="3" customFormat="false" ht="15.6" hidden="false" customHeight="false" outlineLevel="0" collapsed="false">
      <c r="A3" s="31" t="s">
        <v>455</v>
      </c>
    </row>
    <row r="4" customFormat="false" ht="15" hidden="false" customHeight="true" outlineLevel="0" collapsed="false">
      <c r="A4" s="130" t="s">
        <v>60</v>
      </c>
      <c r="B4" s="130" t="s">
        <v>61</v>
      </c>
      <c r="D4" s="76"/>
      <c r="E4" s="82"/>
    </row>
    <row r="5" customFormat="false" ht="14.4" hidden="false" customHeight="false" outlineLevel="0" collapsed="false">
      <c r="A5" s="67" t="n">
        <v>44013</v>
      </c>
      <c r="B5" s="68" t="s">
        <v>22</v>
      </c>
      <c r="D5" s="76"/>
      <c r="E5" s="82"/>
    </row>
    <row r="6" customFormat="false" ht="15" hidden="false" customHeight="true" outlineLevel="0" collapsed="false">
      <c r="A6" s="89"/>
      <c r="B6" s="76"/>
      <c r="C6" s="76"/>
      <c r="D6" s="76"/>
      <c r="E6" s="82"/>
    </row>
    <row r="7" customFormat="false" ht="15" hidden="false" customHeight="true" outlineLevel="0" collapsed="false">
      <c r="A7" s="89"/>
      <c r="B7" s="76"/>
      <c r="C7" s="76"/>
      <c r="D7" s="76"/>
      <c r="E7" s="82"/>
    </row>
    <row r="8" customFormat="false" ht="15" hidden="false" customHeight="true" outlineLevel="0" collapsed="false">
      <c r="A8" s="89"/>
      <c r="B8" s="76"/>
      <c r="C8" s="76"/>
      <c r="D8" s="76"/>
      <c r="E8" s="82"/>
    </row>
    <row r="9" customFormat="false" ht="15" hidden="false" customHeight="true" outlineLevel="0" collapsed="false">
      <c r="A9" s="89"/>
      <c r="B9" s="76"/>
      <c r="C9" s="76"/>
      <c r="D9" s="76"/>
      <c r="E9" s="82"/>
    </row>
    <row r="10" customFormat="false" ht="15" hidden="false" customHeight="true" outlineLevel="0" collapsed="false">
      <c r="A10" s="89"/>
      <c r="B10" s="76"/>
      <c r="C10" s="76"/>
      <c r="D10" s="76"/>
      <c r="E10" s="82"/>
    </row>
    <row r="11" customFormat="false" ht="15" hidden="false" customHeight="true" outlineLevel="0" collapsed="false">
      <c r="A11" s="89"/>
      <c r="B11" s="76"/>
      <c r="C11" s="76"/>
      <c r="D11" s="76"/>
      <c r="E11" s="82"/>
    </row>
    <row r="12" customFormat="false" ht="15" hidden="false" customHeight="true" outlineLevel="0" collapsed="false">
      <c r="A12" s="89"/>
      <c r="B12" s="76"/>
      <c r="C12" s="76"/>
      <c r="D12" s="76"/>
      <c r="E12" s="82"/>
    </row>
    <row r="13" customFormat="false" ht="15" hidden="false" customHeight="true" outlineLevel="0" collapsed="false">
      <c r="A13" s="89"/>
      <c r="B13" s="76"/>
      <c r="C13" s="76"/>
      <c r="D13" s="76"/>
      <c r="E13" s="82"/>
    </row>
    <row r="14" customFormat="false" ht="15" hidden="false" customHeight="true" outlineLevel="0" collapsed="false">
      <c r="A14" s="89"/>
      <c r="B14" s="76"/>
      <c r="C14" s="76"/>
      <c r="D14" s="76"/>
      <c r="E14" s="82"/>
    </row>
    <row r="15" customFormat="false" ht="15" hidden="false" customHeight="true" outlineLevel="0" collapsed="false">
      <c r="A15" s="89"/>
      <c r="B15" s="76"/>
      <c r="C15" s="76"/>
      <c r="D15" s="76"/>
      <c r="E15" s="82"/>
    </row>
    <row r="16" customFormat="false" ht="15" hidden="false" customHeight="true" outlineLevel="0" collapsed="false">
      <c r="A16" s="89"/>
      <c r="B16" s="76"/>
      <c r="C16" s="76"/>
      <c r="D16" s="76"/>
      <c r="E16" s="82"/>
    </row>
    <row r="17" customFormat="false" ht="17.4" hidden="false" customHeight="false" outlineLevel="0" collapsed="false">
      <c r="A17" s="89"/>
      <c r="B17" s="76"/>
      <c r="C17" s="76"/>
      <c r="D17" s="76"/>
      <c r="E17" s="82"/>
    </row>
    <row r="18" customFormat="false" ht="17.4" hidden="false" customHeight="false" outlineLevel="0" collapsed="false">
      <c r="A18" s="89" t="s">
        <v>456</v>
      </c>
      <c r="B18" s="76"/>
      <c r="C18" s="76"/>
      <c r="D18" s="76"/>
      <c r="E18" s="82"/>
    </row>
    <row r="19" customFormat="false" ht="15.6" hidden="false" customHeight="false" outlineLevel="0" collapsed="false">
      <c r="A19" s="31" t="s">
        <v>457</v>
      </c>
    </row>
    <row r="20" customFormat="false" ht="15" hidden="false" customHeight="true" outlineLevel="0" collapsed="false">
      <c r="A20" s="124" t="s">
        <v>60</v>
      </c>
      <c r="B20" s="124" t="s">
        <v>61</v>
      </c>
      <c r="D20" s="124" t="s">
        <v>458</v>
      </c>
      <c r="E20" s="124"/>
      <c r="F20" s="82"/>
    </row>
    <row r="21" customFormat="false" ht="22.2" hidden="false" customHeight="true" outlineLevel="0" collapsed="false">
      <c r="A21" s="131" t="n">
        <v>44013</v>
      </c>
      <c r="B21" s="84" t="s">
        <v>22</v>
      </c>
      <c r="C21" s="0"/>
      <c r="D21" s="84" t="s">
        <v>459</v>
      </c>
      <c r="E21" s="132"/>
      <c r="F21" s="82"/>
    </row>
    <row r="22" customFormat="false" ht="13.8" hidden="false" customHeight="true" outlineLevel="0" collapsed="false">
      <c r="A22" s="133" t="s">
        <v>460</v>
      </c>
      <c r="B22" s="134" t="s">
        <v>461</v>
      </c>
      <c r="C22" s="134"/>
      <c r="D22" s="134" t="s">
        <v>462</v>
      </c>
      <c r="E22" s="134" t="s">
        <v>463</v>
      </c>
      <c r="F22" s="82"/>
    </row>
    <row r="23" customFormat="false" ht="13.8" hidden="false" customHeight="false" outlineLevel="0" collapsed="false">
      <c r="A23" s="133"/>
      <c r="B23" s="134"/>
      <c r="C23" s="134"/>
      <c r="D23" s="134"/>
      <c r="E23" s="134"/>
      <c r="F23" s="82"/>
    </row>
    <row r="24" customFormat="false" ht="15.5" hidden="false" customHeight="false" outlineLevel="0" collapsed="false">
      <c r="A24" s="135" t="s">
        <v>464</v>
      </c>
      <c r="B24" s="136" t="s">
        <v>465</v>
      </c>
      <c r="C24" s="137"/>
      <c r="D24" s="138" t="n">
        <v>43811</v>
      </c>
      <c r="E24" s="139" t="s">
        <v>466</v>
      </c>
      <c r="F24" s="82"/>
    </row>
    <row r="25" customFormat="false" ht="15.5" hidden="false" customHeight="false" outlineLevel="0" collapsed="false">
      <c r="A25" s="140" t="s">
        <v>467</v>
      </c>
      <c r="B25" s="137"/>
      <c r="C25" s="137"/>
      <c r="D25" s="137" t="n">
        <v>3</v>
      </c>
      <c r="E25" s="139" t="s">
        <v>468</v>
      </c>
      <c r="F25" s="82"/>
    </row>
    <row r="26" customFormat="false" ht="15.5" hidden="false" customHeight="false" outlineLevel="0" collapsed="false">
      <c r="A26" s="140" t="s">
        <v>469</v>
      </c>
      <c r="B26" s="139"/>
      <c r="C26" s="139"/>
      <c r="D26" s="137" t="n">
        <v>3</v>
      </c>
      <c r="E26" s="139" t="s">
        <v>468</v>
      </c>
      <c r="F26" s="82"/>
    </row>
    <row r="27" customFormat="false" ht="15.5" hidden="false" customHeight="false" outlineLevel="0" collapsed="false">
      <c r="A27" s="140" t="s">
        <v>470</v>
      </c>
      <c r="B27" s="139"/>
      <c r="C27" s="139"/>
      <c r="D27" s="137" t="n">
        <v>3</v>
      </c>
      <c r="E27" s="139" t="s">
        <v>468</v>
      </c>
      <c r="F27" s="82"/>
    </row>
    <row r="28" customFormat="false" ht="15.5" hidden="false" customHeight="false" outlineLevel="0" collapsed="false">
      <c r="A28" s="140" t="s">
        <v>471</v>
      </c>
      <c r="B28" s="137"/>
      <c r="C28" s="137"/>
      <c r="D28" s="137" t="n">
        <v>3</v>
      </c>
      <c r="E28" s="139" t="s">
        <v>468</v>
      </c>
      <c r="F28" s="82"/>
    </row>
    <row r="29" customFormat="false" ht="15.5" hidden="false" customHeight="false" outlineLevel="0" collapsed="false">
      <c r="A29" s="135" t="s">
        <v>472</v>
      </c>
      <c r="B29" s="137" t="s">
        <v>465</v>
      </c>
      <c r="C29" s="137"/>
      <c r="D29" s="137" t="s">
        <v>473</v>
      </c>
      <c r="E29" s="139" t="s">
        <v>466</v>
      </c>
      <c r="F29" s="82"/>
    </row>
    <row r="30" customFormat="false" ht="15.5" hidden="false" customHeight="false" outlineLevel="0" collapsed="false">
      <c r="A30" s="140" t="s">
        <v>474</v>
      </c>
      <c r="B30" s="139"/>
      <c r="C30" s="139"/>
      <c r="D30" s="137" t="n">
        <v>3</v>
      </c>
      <c r="E30" s="139" t="s">
        <v>468</v>
      </c>
      <c r="F30" s="82"/>
    </row>
    <row r="31" customFormat="false" ht="28.85" hidden="false" customHeight="false" outlineLevel="0" collapsed="false">
      <c r="A31" s="140" t="s">
        <v>475</v>
      </c>
      <c r="B31" s="137"/>
      <c r="C31" s="137"/>
      <c r="D31" s="137" t="n">
        <v>3</v>
      </c>
      <c r="E31" s="139" t="s">
        <v>468</v>
      </c>
      <c r="F31" s="82"/>
    </row>
    <row r="32" customFormat="false" ht="15.5" hidden="false" customHeight="false" outlineLevel="0" collapsed="false">
      <c r="A32" s="140" t="s">
        <v>476</v>
      </c>
      <c r="B32" s="137"/>
      <c r="C32" s="137"/>
      <c r="D32" s="137" t="n">
        <v>3</v>
      </c>
      <c r="E32" s="139" t="s">
        <v>468</v>
      </c>
      <c r="F32" s="82"/>
    </row>
    <row r="33" customFormat="false" ht="15.5" hidden="false" customHeight="false" outlineLevel="0" collapsed="false">
      <c r="A33" s="140" t="s">
        <v>477</v>
      </c>
      <c r="B33" s="137"/>
      <c r="C33" s="137"/>
      <c r="D33" s="137" t="n">
        <v>3</v>
      </c>
      <c r="E33" s="139" t="s">
        <v>468</v>
      </c>
      <c r="F33" s="82"/>
    </row>
    <row r="34" customFormat="false" ht="15.5" hidden="false" customHeight="false" outlineLevel="0" collapsed="false">
      <c r="A34" s="140" t="s">
        <v>478</v>
      </c>
      <c r="B34" s="137"/>
      <c r="C34" s="137"/>
      <c r="D34" s="137" t="n">
        <v>3</v>
      </c>
      <c r="E34" s="139" t="s">
        <v>468</v>
      </c>
      <c r="F34" s="82"/>
    </row>
    <row r="35" customFormat="false" ht="15.5" hidden="false" customHeight="false" outlineLevel="0" collapsed="false">
      <c r="A35" s="141" t="s">
        <v>479</v>
      </c>
      <c r="B35" s="137" t="s">
        <v>465</v>
      </c>
      <c r="C35" s="137"/>
      <c r="D35" s="137" t="s">
        <v>480</v>
      </c>
      <c r="E35" s="139" t="s">
        <v>466</v>
      </c>
      <c r="F35" s="82"/>
    </row>
    <row r="36" customFormat="false" ht="15.5" hidden="false" customHeight="false" outlineLevel="0" collapsed="false">
      <c r="A36" s="140" t="s">
        <v>481</v>
      </c>
      <c r="B36" s="137"/>
      <c r="C36" s="137"/>
      <c r="D36" s="137" t="n">
        <v>3</v>
      </c>
      <c r="E36" s="139" t="s">
        <v>468</v>
      </c>
      <c r="F36" s="82"/>
    </row>
    <row r="37" customFormat="false" ht="15.5" hidden="false" customHeight="false" outlineLevel="0" collapsed="false">
      <c r="A37" s="140" t="s">
        <v>482</v>
      </c>
      <c r="B37" s="137"/>
      <c r="C37" s="137"/>
      <c r="D37" s="137" t="n">
        <v>3</v>
      </c>
      <c r="E37" s="139" t="s">
        <v>468</v>
      </c>
      <c r="F37" s="82"/>
    </row>
    <row r="38" customFormat="false" ht="15.5" hidden="false" customHeight="false" outlineLevel="0" collapsed="false">
      <c r="A38" s="140" t="s">
        <v>483</v>
      </c>
      <c r="B38" s="137"/>
      <c r="C38" s="137"/>
      <c r="D38" s="137" t="n">
        <v>3</v>
      </c>
      <c r="E38" s="139" t="s">
        <v>468</v>
      </c>
      <c r="F38" s="82"/>
    </row>
    <row r="39" customFormat="false" ht="15.5" hidden="false" customHeight="false" outlineLevel="0" collapsed="false">
      <c r="A39" s="140" t="s">
        <v>484</v>
      </c>
      <c r="B39" s="137"/>
      <c r="C39" s="137"/>
      <c r="D39" s="137" t="n">
        <v>3</v>
      </c>
      <c r="E39" s="139" t="s">
        <v>468</v>
      </c>
      <c r="F39" s="82"/>
    </row>
    <row r="40" customFormat="false" ht="15.5" hidden="false" customHeight="false" outlineLevel="0" collapsed="false">
      <c r="A40" s="140" t="s">
        <v>485</v>
      </c>
      <c r="B40" s="137"/>
      <c r="C40" s="137"/>
      <c r="D40" s="137" t="n">
        <v>3</v>
      </c>
      <c r="E40" s="139" t="s">
        <v>468</v>
      </c>
      <c r="F40" s="82"/>
    </row>
    <row r="41" customFormat="false" ht="15.5" hidden="false" customHeight="false" outlineLevel="0" collapsed="false">
      <c r="A41" s="140" t="s">
        <v>486</v>
      </c>
      <c r="B41" s="137"/>
      <c r="C41" s="137"/>
      <c r="D41" s="137" t="n">
        <v>3</v>
      </c>
      <c r="E41" s="139" t="s">
        <v>487</v>
      </c>
      <c r="F41" s="82"/>
    </row>
    <row r="42" customFormat="false" ht="15.5" hidden="false" customHeight="false" outlineLevel="0" collapsed="false">
      <c r="A42" s="140" t="s">
        <v>488</v>
      </c>
      <c r="B42" s="137"/>
      <c r="C42" s="137"/>
      <c r="D42" s="137" t="n">
        <v>3</v>
      </c>
      <c r="E42" s="139" t="s">
        <v>468</v>
      </c>
      <c r="F42" s="82"/>
    </row>
    <row r="43" customFormat="false" ht="15.5" hidden="false" customHeight="false" outlineLevel="0" collapsed="false">
      <c r="A43" s="141" t="s">
        <v>489</v>
      </c>
      <c r="B43" s="137" t="s">
        <v>465</v>
      </c>
      <c r="C43" s="137"/>
      <c r="D43" s="137" t="s">
        <v>480</v>
      </c>
      <c r="E43" s="139" t="s">
        <v>466</v>
      </c>
      <c r="F43" s="82"/>
    </row>
    <row r="44" customFormat="false" ht="15.5" hidden="false" customHeight="false" outlineLevel="0" collapsed="false">
      <c r="A44" s="140" t="s">
        <v>490</v>
      </c>
      <c r="B44" s="137"/>
      <c r="C44" s="142"/>
      <c r="D44" s="137" t="n">
        <v>3</v>
      </c>
      <c r="E44" s="139" t="s">
        <v>487</v>
      </c>
      <c r="F44" s="82"/>
    </row>
    <row r="45" customFormat="false" ht="15.5" hidden="false" customHeight="false" outlineLevel="0" collapsed="false">
      <c r="A45" s="140" t="s">
        <v>491</v>
      </c>
      <c r="B45" s="137"/>
      <c r="C45" s="137"/>
      <c r="D45" s="137" t="n">
        <v>3</v>
      </c>
      <c r="E45" s="139" t="s">
        <v>468</v>
      </c>
      <c r="F45" s="82"/>
    </row>
    <row r="46" customFormat="false" ht="15.5" hidden="false" customHeight="false" outlineLevel="0" collapsed="false">
      <c r="A46" s="140" t="s">
        <v>492</v>
      </c>
      <c r="B46" s="137"/>
      <c r="C46" s="137"/>
      <c r="D46" s="137" t="n">
        <v>3</v>
      </c>
      <c r="E46" s="139" t="s">
        <v>468</v>
      </c>
      <c r="F46" s="82"/>
    </row>
    <row r="47" customFormat="false" ht="15.5" hidden="false" customHeight="false" outlineLevel="0" collapsed="false">
      <c r="A47" s="140" t="s">
        <v>493</v>
      </c>
      <c r="B47" s="137"/>
      <c r="C47" s="137"/>
      <c r="D47" s="137" t="n">
        <v>3</v>
      </c>
      <c r="E47" s="139" t="s">
        <v>468</v>
      </c>
      <c r="F47" s="82"/>
    </row>
    <row r="48" customFormat="false" ht="15.5" hidden="false" customHeight="false" outlineLevel="0" collapsed="false">
      <c r="A48" s="140" t="s">
        <v>494</v>
      </c>
      <c r="B48" s="137"/>
      <c r="C48" s="137"/>
      <c r="D48" s="137" t="n">
        <v>3</v>
      </c>
      <c r="E48" s="139" t="s">
        <v>468</v>
      </c>
      <c r="F48" s="82"/>
    </row>
    <row r="49" customFormat="false" ht="15.5" hidden="false" customHeight="false" outlineLevel="0" collapsed="false">
      <c r="A49" s="140" t="s">
        <v>495</v>
      </c>
      <c r="B49" s="137"/>
      <c r="C49" s="137"/>
      <c r="D49" s="137" t="n">
        <v>3</v>
      </c>
      <c r="E49" s="139" t="s">
        <v>468</v>
      </c>
      <c r="F49" s="82"/>
    </row>
    <row r="50" customFormat="false" ht="15.5" hidden="false" customHeight="false" outlineLevel="0" collapsed="false">
      <c r="A50" s="140" t="s">
        <v>496</v>
      </c>
      <c r="B50" s="137"/>
      <c r="C50" s="137"/>
      <c r="D50" s="137" t="n">
        <v>3</v>
      </c>
      <c r="E50" s="139" t="s">
        <v>468</v>
      </c>
      <c r="F50" s="82"/>
    </row>
    <row r="51" customFormat="false" ht="15.5" hidden="false" customHeight="false" outlineLevel="0" collapsed="false">
      <c r="A51" s="141" t="s">
        <v>497</v>
      </c>
      <c r="B51" s="137" t="s">
        <v>465</v>
      </c>
      <c r="C51" s="137"/>
      <c r="D51" s="138" t="n">
        <v>43622</v>
      </c>
      <c r="E51" s="139" t="s">
        <v>466</v>
      </c>
      <c r="F51" s="82"/>
    </row>
    <row r="52" customFormat="false" ht="15.5" hidden="false" customHeight="false" outlineLevel="0" collapsed="false">
      <c r="A52" s="140" t="s">
        <v>498</v>
      </c>
      <c r="B52" s="137"/>
      <c r="C52" s="137"/>
      <c r="D52" s="137" t="n">
        <v>3</v>
      </c>
      <c r="E52" s="139" t="s">
        <v>468</v>
      </c>
      <c r="F52" s="82"/>
    </row>
    <row r="53" customFormat="false" ht="15.5" hidden="false" customHeight="false" outlineLevel="0" collapsed="false">
      <c r="A53" s="140" t="s">
        <v>499</v>
      </c>
      <c r="B53" s="137"/>
      <c r="C53" s="137"/>
      <c r="D53" s="137" t="n">
        <v>3</v>
      </c>
      <c r="E53" s="139" t="s">
        <v>468</v>
      </c>
      <c r="F53" s="82"/>
    </row>
    <row r="54" customFormat="false" ht="15.5" hidden="false" customHeight="false" outlineLevel="0" collapsed="false">
      <c r="A54" s="141" t="s">
        <v>500</v>
      </c>
      <c r="B54" s="137" t="s">
        <v>465</v>
      </c>
      <c r="C54" s="137"/>
      <c r="D54" s="138" t="n">
        <v>43622</v>
      </c>
      <c r="E54" s="139" t="s">
        <v>466</v>
      </c>
      <c r="F54" s="82"/>
    </row>
    <row r="55" customFormat="false" ht="15.5" hidden="false" customHeight="false" outlineLevel="0" collapsed="false">
      <c r="A55" s="140" t="s">
        <v>501</v>
      </c>
      <c r="B55" s="137"/>
      <c r="C55" s="137"/>
      <c r="D55" s="137" t="n">
        <v>3</v>
      </c>
      <c r="E55" s="139" t="s">
        <v>468</v>
      </c>
      <c r="F55" s="82"/>
    </row>
    <row r="56" customFormat="false" ht="15.5" hidden="false" customHeight="false" outlineLevel="0" collapsed="false">
      <c r="A56" s="140" t="s">
        <v>502</v>
      </c>
      <c r="B56" s="137"/>
      <c r="C56" s="137"/>
      <c r="D56" s="137" t="s">
        <v>503</v>
      </c>
      <c r="E56" s="139" t="s">
        <v>468</v>
      </c>
      <c r="F56" s="82"/>
    </row>
    <row r="57" customFormat="false" ht="28.85" hidden="false" customHeight="false" outlineLevel="0" collapsed="false">
      <c r="A57" s="140" t="s">
        <v>504</v>
      </c>
      <c r="B57" s="137"/>
      <c r="C57" s="137"/>
      <c r="D57" s="137" t="s">
        <v>503</v>
      </c>
      <c r="E57" s="139" t="s">
        <v>468</v>
      </c>
      <c r="F57" s="82"/>
    </row>
    <row r="58" customFormat="false" ht="15.5" hidden="false" customHeight="false" outlineLevel="0" collapsed="false">
      <c r="A58" s="140" t="s">
        <v>505</v>
      </c>
      <c r="B58" s="137"/>
      <c r="C58" s="137"/>
      <c r="D58" s="137" t="n">
        <v>3</v>
      </c>
      <c r="E58" s="139" t="s">
        <v>468</v>
      </c>
      <c r="F58" s="82"/>
    </row>
    <row r="59" customFormat="false" ht="14.4" hidden="false" customHeight="true" outlineLevel="0" collapsed="false">
      <c r="A59" s="141" t="s">
        <v>506</v>
      </c>
      <c r="B59" s="69"/>
      <c r="C59" s="69"/>
      <c r="D59" s="137"/>
      <c r="E59" s="139" t="s">
        <v>466</v>
      </c>
      <c r="F59" s="143"/>
      <c r="G59" s="143"/>
      <c r="H59" s="143"/>
    </row>
    <row r="60" customFormat="false" ht="15.6" hidden="false" customHeight="false" outlineLevel="0" collapsed="false">
      <c r="A60" s="143"/>
      <c r="B60" s="143"/>
      <c r="C60" s="143"/>
      <c r="D60" s="143"/>
      <c r="E60" s="143"/>
      <c r="F60" s="143"/>
      <c r="G60" s="143"/>
      <c r="H60" s="143"/>
    </row>
    <row r="61" customFormat="false" ht="15.6" hidden="false" customHeight="false" outlineLevel="0" collapsed="false">
      <c r="A61" s="144"/>
      <c r="B61" s="144"/>
      <c r="C61" s="144"/>
      <c r="D61" s="144"/>
      <c r="E61" s="144"/>
      <c r="F61" s="144"/>
      <c r="G61" s="144"/>
      <c r="H61" s="144"/>
    </row>
    <row r="62" customFormat="false" ht="15.6" hidden="false" customHeight="false" outlineLevel="0" collapsed="false">
      <c r="A62" s="145" t="s">
        <v>507</v>
      </c>
      <c r="B62" s="143"/>
      <c r="C62" s="143"/>
      <c r="D62" s="146"/>
      <c r="E62" s="146"/>
      <c r="F62" s="146"/>
      <c r="G62" s="146"/>
      <c r="H62" s="144"/>
    </row>
    <row r="63" customFormat="false" ht="15.6" hidden="false" customHeight="false" outlineLevel="0" collapsed="false">
      <c r="A63" s="145" t="s">
        <v>508</v>
      </c>
      <c r="B63" s="143"/>
      <c r="C63" s="143"/>
      <c r="D63" s="146"/>
      <c r="E63" s="146"/>
      <c r="F63" s="146"/>
      <c r="G63" s="146"/>
      <c r="H63" s="144"/>
    </row>
    <row r="64" customFormat="false" ht="15.6" hidden="false" customHeight="false" outlineLevel="0" collapsed="false">
      <c r="A64" s="145" t="s">
        <v>509</v>
      </c>
      <c r="B64" s="143"/>
      <c r="C64" s="143"/>
      <c r="D64" s="143"/>
      <c r="E64" s="143"/>
      <c r="F64" s="146"/>
      <c r="G64" s="146"/>
      <c r="H64" s="144"/>
    </row>
    <row r="65" customFormat="false" ht="15.6" hidden="false" customHeight="false" outlineLevel="0" collapsed="false">
      <c r="A65" s="2" t="s">
        <v>510</v>
      </c>
      <c r="B65" s="143"/>
      <c r="C65" s="143"/>
      <c r="D65" s="143"/>
      <c r="E65" s="143"/>
      <c r="F65" s="143"/>
      <c r="G65" s="143"/>
      <c r="H65" s="144"/>
    </row>
    <row r="66" customFormat="false" ht="15.6" hidden="false" customHeight="false" outlineLevel="0" collapsed="false">
      <c r="A66" s="2" t="s">
        <v>511</v>
      </c>
      <c r="B66" s="143"/>
      <c r="C66" s="143"/>
      <c r="D66" s="143"/>
      <c r="E66" s="143"/>
      <c r="F66" s="143"/>
      <c r="G66" s="143"/>
      <c r="H66" s="144"/>
    </row>
    <row r="67" customFormat="false" ht="15.6" hidden="false" customHeight="false" outlineLevel="0" collapsed="false">
      <c r="A67" s="2" t="s">
        <v>512</v>
      </c>
      <c r="B67" s="143"/>
      <c r="C67" s="143"/>
      <c r="D67" s="143"/>
      <c r="E67" s="143"/>
      <c r="F67" s="143"/>
      <c r="G67" s="143"/>
      <c r="H67" s="144"/>
    </row>
    <row r="68" customFormat="false" ht="15.6" hidden="false" customHeight="false" outlineLevel="0" collapsed="false">
      <c r="A68" s="147" t="s">
        <v>513</v>
      </c>
      <c r="B68" s="146"/>
      <c r="C68" s="146"/>
      <c r="D68" s="146"/>
      <c r="E68" s="146"/>
      <c r="F68" s="146"/>
      <c r="G68" s="146"/>
      <c r="H68" s="144"/>
    </row>
    <row r="69" customFormat="false" ht="15.6" hidden="false" customHeight="false" outlineLevel="0" collapsed="false">
      <c r="A69" s="2" t="s">
        <v>514</v>
      </c>
      <c r="B69" s="143"/>
      <c r="C69" s="143"/>
      <c r="D69" s="143"/>
      <c r="E69" s="143"/>
      <c r="F69" s="143"/>
      <c r="G69" s="143"/>
      <c r="H69" s="144"/>
    </row>
    <row r="72" customFormat="false" ht="15.6" hidden="false" customHeight="false" outlineLevel="0" collapsed="false">
      <c r="A72" s="59" t="s">
        <v>140</v>
      </c>
      <c r="B72" s="60"/>
      <c r="C72" s="61"/>
    </row>
    <row r="73" customFormat="false" ht="30.15" hidden="false" customHeight="false" outlineLevel="0" collapsed="false">
      <c r="A73" s="62" t="s">
        <v>515</v>
      </c>
      <c r="B73" s="62" t="s">
        <v>516</v>
      </c>
      <c r="C73" s="122"/>
    </row>
    <row r="74" customFormat="false" ht="45" hidden="false" customHeight="false" outlineLevel="0" collapsed="false">
      <c r="A74" s="62" t="s">
        <v>517</v>
      </c>
      <c r="B74" s="49" t="s">
        <v>518</v>
      </c>
      <c r="C74" s="49"/>
    </row>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6">
    <mergeCell ref="D20:E20"/>
    <mergeCell ref="A22:A23"/>
    <mergeCell ref="B22:C23"/>
    <mergeCell ref="D22:D23"/>
    <mergeCell ref="E22:E23"/>
    <mergeCell ref="B59:C5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tabColor rgb="FFFFFF00"/>
    <pageSetUpPr fitToPage="false"/>
  </sheetPr>
  <dimension ref="A1:C1048576"/>
  <sheetViews>
    <sheetView showFormulas="false" showGridLines="true" showRowColHeaders="true" showZeros="true" rightToLeft="false" tabSelected="false" showOutlineSymbols="true" defaultGridColor="true" view="normal" topLeftCell="A43" colorId="64" zoomScale="100" zoomScaleNormal="100" zoomScalePageLayoutView="100" workbookViewId="0">
      <selection pane="topLeft" activeCell="B59" activeCellId="0" sqref="B59"/>
    </sheetView>
  </sheetViews>
  <sheetFormatPr defaultColWidth="8.88671875" defaultRowHeight="14.4" zeroHeight="false" outlineLevelRow="0" outlineLevelCol="0"/>
  <cols>
    <col collapsed="false" customWidth="true" hidden="false" outlineLevel="0" max="1" min="1" style="0" width="16.44"/>
    <col collapsed="false" customWidth="true" hidden="false" outlineLevel="0" max="2" min="2" style="0" width="19.77"/>
  </cols>
  <sheetData>
    <row r="1" s="32" customFormat="true" ht="15" hidden="false" customHeight="false" outlineLevel="0" collapsed="false">
      <c r="A1" s="31" t="s">
        <v>448</v>
      </c>
    </row>
    <row r="2" s="32" customFormat="true" ht="15" hidden="false" customHeight="false" outlineLevel="0" collapsed="false">
      <c r="A2" s="31" t="s">
        <v>58</v>
      </c>
    </row>
    <row r="3" customFormat="false" ht="17.4" hidden="false" customHeight="false" outlineLevel="0" collapsed="false">
      <c r="A3" s="89" t="s">
        <v>519</v>
      </c>
    </row>
    <row r="12" customFormat="false" ht="13.8" hidden="false" customHeight="false" outlineLevel="0" collapsed="false"/>
    <row r="13" customFormat="false" ht="13.8" hidden="false" customHeight="false" outlineLevel="0" collapsed="false"/>
    <row r="14" customFormat="false" ht="13.8" hidden="false" customHeight="false" outlineLevel="0" collapsed="false"/>
    <row r="15" customFormat="false" ht="13.8" hidden="false" customHeight="false" outlineLevel="0" collapsed="false"/>
    <row r="16" customFormat="false" ht="13.8" hidden="false" customHeight="false" outlineLevel="0" collapsed="false"/>
    <row r="17" customFormat="false" ht="13.8" hidden="false" customHeight="false" outlineLevel="0" collapsed="false"/>
    <row r="18" customFormat="false" ht="13.8" hidden="false" customHeight="false" outlineLevel="0" collapsed="false"/>
    <row r="19" customFormat="false" ht="13.8" hidden="false" customHeight="false" outlineLevel="0" collapsed="false"/>
    <row r="20" customFormat="false" ht="13.8" hidden="false" customHeight="false" outlineLevel="0" collapsed="false"/>
    <row r="21" customFormat="false" ht="13.8" hidden="false" customHeight="false" outlineLevel="0" collapsed="false"/>
    <row r="22" customFormat="false" ht="13.8" hidden="false" customHeight="false" outlineLevel="0" collapsed="false"/>
    <row r="23" customFormat="false" ht="13.8" hidden="false" customHeight="false" outlineLevel="0" collapsed="false"/>
    <row r="24" customFormat="false" ht="13.8" hidden="false" customHeight="false" outlineLevel="0" collapsed="false"/>
    <row r="25" customFormat="false" ht="13.8" hidden="false" customHeight="false" outlineLevel="0" collapsed="false"/>
    <row r="26" customFormat="false" ht="13.8" hidden="false" customHeight="false" outlineLevel="0" collapsed="false"/>
    <row r="27" customFormat="false" ht="13.8" hidden="false" customHeight="false" outlineLevel="0" collapsed="false"/>
    <row r="28" customFormat="false" ht="17.4" hidden="false" customHeight="false" outlineLevel="0" collapsed="false">
      <c r="A28" s="89" t="s">
        <v>520</v>
      </c>
    </row>
    <row r="38" customFormat="false" ht="17.4" hidden="false" customHeight="false" outlineLevel="0" collapsed="false">
      <c r="A38" s="89" t="s">
        <v>521</v>
      </c>
    </row>
    <row r="57" customFormat="false" ht="15.6" hidden="false" customHeight="false" outlineLevel="0" collapsed="false">
      <c r="A57" s="59" t="s">
        <v>140</v>
      </c>
      <c r="B57" s="60"/>
      <c r="C57" s="61"/>
    </row>
    <row r="58" customFormat="false" ht="100.9" hidden="false" customHeight="false" outlineLevel="0" collapsed="false">
      <c r="A58" s="62" t="s">
        <v>522</v>
      </c>
      <c r="B58" s="62" t="s">
        <v>523</v>
      </c>
      <c r="C58" s="11"/>
    </row>
    <row r="59" customFormat="false" ht="86.75" hidden="false" customHeight="false" outlineLevel="0" collapsed="false">
      <c r="A59" s="62" t="s">
        <v>524</v>
      </c>
      <c r="B59" s="62" t="s">
        <v>525</v>
      </c>
      <c r="C59" s="76"/>
    </row>
    <row r="60" customFormat="false" ht="100.9" hidden="false" customHeight="false" outlineLevel="0" collapsed="false">
      <c r="A60" s="62" t="s">
        <v>526</v>
      </c>
      <c r="B60" s="62" t="s">
        <v>527</v>
      </c>
    </row>
    <row r="93" customFormat="false" ht="13.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6" activeCellId="0" sqref="B16"/>
    </sheetView>
  </sheetViews>
  <sheetFormatPr defaultColWidth="8.90234375" defaultRowHeight="15.6" zeroHeight="false" outlineLevelRow="0" outlineLevelCol="0"/>
  <cols>
    <col collapsed="false" customWidth="true" hidden="false" outlineLevel="0" max="1" min="1" style="11" width="48.35"/>
    <col collapsed="false" customWidth="true" hidden="false" outlineLevel="0" max="2" min="2" style="11" width="80.22"/>
    <col collapsed="false" customWidth="false" hidden="false" outlineLevel="0" max="1024" min="3" style="11" width="8.89"/>
  </cols>
  <sheetData>
    <row r="1" customFormat="false" ht="18" hidden="false" customHeight="true" outlineLevel="0" collapsed="false">
      <c r="A1" s="12" t="s">
        <v>37</v>
      </c>
      <c r="B1" s="12"/>
    </row>
    <row r="2" customFormat="false" ht="16.2" hidden="false" customHeight="false" outlineLevel="0" collapsed="false">
      <c r="A2" s="13" t="s">
        <v>38</v>
      </c>
      <c r="B2" s="14" t="s">
        <v>39</v>
      </c>
    </row>
    <row r="3" customFormat="false" ht="28.3" hidden="false" customHeight="false" outlineLevel="0" collapsed="false">
      <c r="A3" s="15" t="s">
        <v>40</v>
      </c>
      <c r="B3" s="16"/>
    </row>
    <row r="4" customFormat="false" ht="94.3" hidden="false" customHeight="false" outlineLevel="0" collapsed="false">
      <c r="A4" s="17" t="s">
        <v>41</v>
      </c>
      <c r="B4" s="18" t="str">
        <f aca="false">'1.1(Data)'!B50</f>
        <v>For CDIs, a lot of quality control activities have been ongoing in this quarter by Regional Coordinators validating regional data collections for eutrophication and contaminants and providing feedback to data providers for corrections. Moreover, the ML data records have been validated together with member states as part of TG-ML. These QA activities overall have resulted in temporary de-activations of CDI entries, awaiting replacement by corrected entries, and in some cases permanent de-activation of duplicates.  As a result, this quarter shows a slight decrease for several subthemes</v>
      </c>
    </row>
    <row r="5" customFormat="false" ht="15.05" hidden="false" customHeight="false" outlineLevel="0" collapsed="false">
      <c r="A5" s="19" t="s">
        <v>42</v>
      </c>
      <c r="B5" s="18" t="str">
        <f aca="false">'1.1(Data)'!B51</f>
        <v>For CDIs, this quarter a considerable increase of number of downloaded CDI data files.
For aggregated datasets: Numbers from previous quarter are NA since they were added to the data products count</v>
      </c>
    </row>
    <row r="6" customFormat="false" ht="28.3" hidden="false" customHeight="false" outlineLevel="0" collapsed="false">
      <c r="A6" s="20" t="s">
        <v>43</v>
      </c>
      <c r="B6" s="21"/>
    </row>
    <row r="7" customFormat="false" ht="28.3" hidden="false" customHeight="false" outlineLevel="0" collapsed="false">
      <c r="A7" s="22" t="s">
        <v>44</v>
      </c>
      <c r="B7" s="21" t="str">
        <f aca="false">'1.2(Products)'!B53</f>
        <v>No new data products.</v>
      </c>
    </row>
    <row r="8" customFormat="false" ht="28.3" hidden="false" customHeight="false" outlineLevel="0" collapsed="false">
      <c r="A8" s="23" t="s">
        <v>45</v>
      </c>
      <c r="B8" s="21" t="str">
        <f aca="false">'1.2(Products)'!B54</f>
        <v>There is a big decrease in data usage: downad and map views.</v>
      </c>
    </row>
    <row r="9" customFormat="false" ht="94.3" hidden="false" customHeight="false" outlineLevel="0" collapsed="false">
      <c r="A9" s="24" t="s">
        <v>46</v>
      </c>
      <c r="B9" s="18" t="str">
        <f aca="false">'1.1(Data)'!B50</f>
        <v>For CDIs, a lot of quality control activities have been ongoing in this quarter by Regional Coordinators validating regional data collections for eutrophication and contaminants and providing feedback to data providers for corrections. Moreover, the ML data records have been validated together with member states as part of TG-ML. These QA activities overall have resulted in temporary de-activations of CDI entries, awaiting replacement by corrected entries, and in some cases permanent de-activation of duplicates.  As a result, this quarter shows a slight decrease for several subthemes</v>
      </c>
    </row>
    <row r="10" customFormat="false" ht="15.05" hidden="false" customHeight="false" outlineLevel="0" collapsed="false">
      <c r="A10" s="21" t="s">
        <v>47</v>
      </c>
      <c r="B10" s="25" t="str">
        <f aca="false">'3(Web services)'!A16</f>
        <v>No change this period.</v>
      </c>
    </row>
    <row r="11" customFormat="false" ht="28.3" hidden="false" customHeight="false" outlineLevel="0" collapsed="false">
      <c r="A11" s="24" t="s">
        <v>48</v>
      </c>
      <c r="B11" s="26" t="str">
        <f aca="false">'5(User stats)&amp;7(Use case stats)'!B312</f>
        <v>For CDIs, number of users is lower than in previous quarter, while the volume of downloaded CDI data sets is higher.
Data – CDI service: We see a positive private companies interest: Business and Private company_x005F_x0001_11,11%, Reason:_x005F_x0001_Input for models.</v>
      </c>
    </row>
    <row r="12" customFormat="false" ht="41.5" hidden="false" customHeight="false" outlineLevel="0" collapsed="false">
      <c r="A12" s="21" t="s">
        <v>49</v>
      </c>
      <c r="B12" s="25" t="str">
        <f aca="false">'5(User stats)&amp;7(Use case stats)'!B313</f>
        <v>Latest use case is the most viewed one, but in Central Portal it’s byaassed (1 view) by: “Use of EMODnet Chemistry data to improve Quality Control guidelines: synergies between different initiatives”.</v>
      </c>
    </row>
    <row r="13" customFormat="false" ht="15.05" hidden="false" customHeight="false" outlineLevel="0" collapsed="false">
      <c r="A13" s="24" t="s">
        <v>50</v>
      </c>
      <c r="B13" s="26" t="str">
        <f aca="false">'9(User friendliness)'!B73</f>
        <v>Excellent.</v>
      </c>
    </row>
    <row r="14" customFormat="false" ht="15.05" hidden="false" customHeight="false" outlineLevel="0" collapsed="false">
      <c r="A14" s="21" t="s">
        <v>51</v>
      </c>
      <c r="B14" s="25" t="str">
        <f aca="false">'9(User friendliness)'!B74</f>
        <v>Highest score possibile.</v>
      </c>
    </row>
    <row r="15" customFormat="false" ht="28.3" hidden="false" customHeight="false" outlineLevel="0" collapsed="false">
      <c r="A15" s="24" t="s">
        <v>52</v>
      </c>
      <c r="B15" s="26" t="str">
        <f aca="false">'10-12(User stats)'!B58</f>
        <v>Big increase for Homepage and big decrease for ‘News &amp; Events’ page. Could be related to latest content modifications.</v>
      </c>
    </row>
    <row r="16" customFormat="false" ht="15.05" hidden="false" customHeight="false" outlineLevel="0" collapsed="false">
      <c r="A16" s="21" t="s">
        <v>53</v>
      </c>
      <c r="B16" s="25" t="str">
        <f aca="false">'10-12(User stats)'!B59</f>
        <v>Big increase for Documents web section. Could be related to latest content modifications.</v>
      </c>
    </row>
    <row r="17" customFormat="false" ht="28.3" hidden="false" customHeight="false" outlineLevel="0" collapsed="false">
      <c r="A17" s="24" t="s">
        <v>54</v>
      </c>
      <c r="B17" s="26" t="str">
        <f aca="false">'10-12(User stats)'!B60</f>
        <v>Big decrease for Products, Help and Search chemicals by region. Could be related to latest content modifications.</v>
      </c>
    </row>
    <row r="18" customFormat="false" ht="15.6" hidden="false" customHeight="false" outlineLevel="0" collapsed="false">
      <c r="A18" s="27"/>
    </row>
    <row r="19" customFormat="false" ht="15.6" hidden="false" customHeight="false" outlineLevel="0" collapsed="false">
      <c r="A19" s="28"/>
    </row>
    <row r="20" customFormat="false" ht="15.6" hidden="false" customHeight="false" outlineLevel="0" collapsed="false">
      <c r="A20" s="28"/>
    </row>
    <row r="21" customFormat="false" ht="15.6" hidden="false" customHeight="false" outlineLevel="0" collapsed="false">
      <c r="A21" s="28"/>
    </row>
    <row r="22" customFormat="false" ht="15.6" hidden="false" customHeight="false" outlineLevel="0" collapsed="false">
      <c r="A22" s="28"/>
    </row>
    <row r="23" customFormat="false" ht="15.6" hidden="false" customHeight="false" outlineLevel="0" collapsed="false">
      <c r="A23" s="28"/>
    </row>
  </sheetData>
  <mergeCells count="1">
    <mergeCell ref="A1:B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S51"/>
  <sheetViews>
    <sheetView showFormulas="false" showGridLines="true" showRowColHeaders="true" showZeros="true" rightToLeft="false" tabSelected="false" showOutlineSymbols="true" defaultGridColor="true" view="normal" topLeftCell="A30" colorId="64" zoomScale="100" zoomScaleNormal="100" zoomScalePageLayoutView="100" workbookViewId="0">
      <selection pane="topLeft" activeCell="K24" activeCellId="0" sqref="K24"/>
    </sheetView>
  </sheetViews>
  <sheetFormatPr defaultColWidth="9.13671875" defaultRowHeight="13.8" zeroHeight="false" outlineLevelRow="0" outlineLevelCol="0"/>
  <cols>
    <col collapsed="false" customWidth="true" hidden="false" outlineLevel="0" max="1" min="1" style="29" width="15.88"/>
    <col collapsed="false" customWidth="true" hidden="false" outlineLevel="0" max="2" min="2" style="29" width="15.46"/>
    <col collapsed="false" customWidth="true" hidden="false" outlineLevel="0" max="3" min="3" style="29" width="14.46"/>
    <col collapsed="false" customWidth="true" hidden="false" outlineLevel="0" max="4" min="4" style="29" width="16.67"/>
    <col collapsed="false" customWidth="true" hidden="false" outlineLevel="0" max="5" min="5" style="29" width="15.34"/>
    <col collapsed="false" customWidth="true" hidden="false" outlineLevel="0" max="6" min="6" style="29" width="16.14"/>
    <col collapsed="false" customWidth="true" hidden="false" outlineLevel="0" max="7" min="7" style="29" width="14.81"/>
    <col collapsed="false" customWidth="true" hidden="false" outlineLevel="0" max="8" min="8" style="29" width="15"/>
    <col collapsed="false" customWidth="true" hidden="false" outlineLevel="0" max="9" min="9" style="29" width="16.33"/>
    <col collapsed="false" customWidth="true" hidden="false" outlineLevel="0" max="10" min="10" style="29" width="13.02"/>
    <col collapsed="false" customWidth="true" hidden="false" outlineLevel="0" max="11" min="11" style="29" width="18.86"/>
    <col collapsed="false" customWidth="true" hidden="false" outlineLevel="0" max="12" min="12" style="29" width="14.13"/>
    <col collapsed="false" customWidth="true" hidden="false" outlineLevel="0" max="13" min="13" style="29" width="14.2"/>
    <col collapsed="false" customWidth="true" hidden="false" outlineLevel="0" max="14" min="14" style="29" width="15.14"/>
    <col collapsed="false" customWidth="true" hidden="false" outlineLevel="0" max="15" min="15" style="29" width="16.14"/>
    <col collapsed="false" customWidth="true" hidden="false" outlineLevel="0" max="16" min="16" style="29" width="24.8"/>
    <col collapsed="false" customWidth="true" hidden="false" outlineLevel="0" max="17" min="17" style="29" width="14.54"/>
    <col collapsed="false" customWidth="true" hidden="false" outlineLevel="0" max="18" min="18" style="29" width="17.79"/>
    <col collapsed="false" customWidth="true" hidden="false" outlineLevel="0" max="19" min="19" style="29" width="12.13"/>
    <col collapsed="false" customWidth="false" hidden="false" outlineLevel="0" max="20" min="20" style="29" width="9.13"/>
    <col collapsed="false" customWidth="true" hidden="false" outlineLevel="0" max="21" min="21" style="29" width="10.19"/>
    <col collapsed="false" customWidth="true" hidden="false" outlineLevel="0" max="22" min="22" style="29" width="11.99"/>
    <col collapsed="false" customWidth="false" hidden="false" outlineLevel="0" max="1024" min="23" style="29" width="9.13"/>
  </cols>
  <sheetData>
    <row r="1" customFormat="false" ht="15" hidden="false" customHeight="false" outlineLevel="0" collapsed="false">
      <c r="A1" s="30" t="s">
        <v>55</v>
      </c>
    </row>
    <row r="2" s="11" customFormat="true" ht="13.8" hidden="false" customHeight="false" outlineLevel="0" collapsed="false">
      <c r="A2" s="31" t="s">
        <v>56</v>
      </c>
    </row>
    <row r="3" s="11" customFormat="true" ht="13.8" hidden="false" customHeight="false" outlineLevel="0" collapsed="false">
      <c r="A3" s="31" t="s">
        <v>57</v>
      </c>
    </row>
    <row r="4" s="32" customFormat="true" ht="13.8" hidden="false" customHeight="false" outlineLevel="0" collapsed="false">
      <c r="A4" s="31" t="s">
        <v>58</v>
      </c>
    </row>
    <row r="5" s="34" customFormat="true" ht="13.8" hidden="false" customHeight="false" outlineLevel="0" collapsed="false">
      <c r="A5" s="33" t="s">
        <v>59</v>
      </c>
    </row>
    <row r="6" customFormat="false" ht="32.25" hidden="false" customHeight="true" outlineLevel="0" collapsed="false">
      <c r="A6" s="35" t="s">
        <v>60</v>
      </c>
      <c r="B6" s="35" t="s">
        <v>61</v>
      </c>
      <c r="C6" s="35" t="s">
        <v>62</v>
      </c>
      <c r="H6" s="36"/>
      <c r="I6" s="36"/>
      <c r="J6" s="36"/>
      <c r="K6" s="36"/>
      <c r="L6" s="36"/>
      <c r="M6" s="36"/>
      <c r="N6" s="36"/>
      <c r="O6" s="36"/>
      <c r="P6" s="36"/>
      <c r="Q6" s="36"/>
    </row>
    <row r="7" customFormat="false" ht="33.6" hidden="false" customHeight="true" outlineLevel="0" collapsed="false">
      <c r="A7" s="37" t="s">
        <v>63</v>
      </c>
      <c r="B7" s="37" t="s">
        <v>22</v>
      </c>
      <c r="C7" s="37" t="s">
        <v>64</v>
      </c>
      <c r="E7" s="36"/>
      <c r="F7" s="36"/>
      <c r="G7" s="36"/>
      <c r="H7" s="36"/>
      <c r="I7" s="36"/>
      <c r="J7" s="36"/>
      <c r="K7" s="36"/>
      <c r="L7" s="36"/>
      <c r="M7" s="36"/>
      <c r="N7" s="36"/>
      <c r="O7" s="36"/>
      <c r="P7" s="36"/>
      <c r="Q7" s="36"/>
    </row>
    <row r="8" customFormat="false" ht="16" hidden="false" customHeight="true" outlineLevel="0" collapsed="false">
      <c r="B8" s="38" t="s">
        <v>65</v>
      </c>
      <c r="C8" s="38"/>
      <c r="D8" s="38" t="s">
        <v>66</v>
      </c>
      <c r="E8" s="38"/>
      <c r="F8" s="38" t="s">
        <v>67</v>
      </c>
      <c r="G8" s="38"/>
      <c r="H8" s="38" t="s">
        <v>68</v>
      </c>
      <c r="I8" s="38"/>
      <c r="J8" s="38" t="s">
        <v>69</v>
      </c>
      <c r="K8" s="38"/>
      <c r="L8" s="38" t="s">
        <v>70</v>
      </c>
      <c r="M8" s="38"/>
      <c r="N8" s="38" t="s">
        <v>71</v>
      </c>
      <c r="O8" s="38"/>
    </row>
    <row r="9" customFormat="false" ht="58.45" hidden="false" customHeight="false" outlineLevel="0" collapsed="false">
      <c r="A9" s="39" t="s">
        <v>72</v>
      </c>
      <c r="B9" s="40" t="s">
        <v>73</v>
      </c>
      <c r="C9" s="40" t="s">
        <v>74</v>
      </c>
      <c r="D9" s="40" t="s">
        <v>73</v>
      </c>
      <c r="E9" s="40" t="s">
        <v>74</v>
      </c>
      <c r="F9" s="40" t="s">
        <v>73</v>
      </c>
      <c r="G9" s="40" t="s">
        <v>74</v>
      </c>
      <c r="H9" s="40" t="s">
        <v>73</v>
      </c>
      <c r="I9" s="40" t="s">
        <v>74</v>
      </c>
      <c r="J9" s="40" t="s">
        <v>73</v>
      </c>
      <c r="K9" s="40" t="s">
        <v>74</v>
      </c>
      <c r="L9" s="40" t="s">
        <v>73</v>
      </c>
      <c r="M9" s="40" t="s">
        <v>74</v>
      </c>
      <c r="N9" s="40" t="s">
        <v>73</v>
      </c>
      <c r="O9" s="40" t="s">
        <v>74</v>
      </c>
      <c r="P9" s="41" t="s">
        <v>75</v>
      </c>
      <c r="Q9" s="41" t="s">
        <v>76</v>
      </c>
      <c r="R9" s="41" t="s">
        <v>77</v>
      </c>
    </row>
    <row r="10" customFormat="false" ht="16" hidden="false" customHeight="false" outlineLevel="0" collapsed="false">
      <c r="A10" s="42" t="s">
        <v>78</v>
      </c>
      <c r="B10" s="29" t="n">
        <v>6731</v>
      </c>
      <c r="C10" s="29" t="n">
        <v>0</v>
      </c>
      <c r="D10" s="29" t="n">
        <v>3304</v>
      </c>
      <c r="E10" s="29" t="n">
        <v>0</v>
      </c>
      <c r="F10" s="29" t="n">
        <v>31162</v>
      </c>
      <c r="G10" s="29" t="n">
        <f aca="false">31162-29519</f>
        <v>1643</v>
      </c>
      <c r="H10" s="29" t="n">
        <v>36668</v>
      </c>
      <c r="I10" s="29" t="n">
        <f aca="false">36668-36218</f>
        <v>450</v>
      </c>
      <c r="J10" s="29" t="n">
        <v>39756</v>
      </c>
      <c r="K10" s="29" t="n">
        <f aca="false">39756-39443</f>
        <v>313</v>
      </c>
      <c r="L10" s="29" t="n">
        <v>28487</v>
      </c>
      <c r="M10" s="29" t="n">
        <f aca="false">28487-33867</f>
        <v>-5380</v>
      </c>
      <c r="N10" s="29" t="n">
        <v>28742</v>
      </c>
      <c r="O10" s="29" t="n">
        <f aca="false">28742-29110</f>
        <v>-368</v>
      </c>
      <c r="P10" s="43" t="n">
        <v>174850</v>
      </c>
      <c r="Q10" s="44" t="n">
        <f aca="false">ROUND((100*(174850-178192)/178192),2)</f>
        <v>-1.88</v>
      </c>
      <c r="R10" s="45" t="s">
        <v>79</v>
      </c>
    </row>
    <row r="11" customFormat="false" ht="16" hidden="false" customHeight="false" outlineLevel="0" collapsed="false">
      <c r="A11" s="46" t="s">
        <v>80</v>
      </c>
      <c r="B11" s="29" t="n">
        <v>93</v>
      </c>
      <c r="C11" s="29" t="n">
        <v>0</v>
      </c>
      <c r="D11" s="29" t="n">
        <v>0</v>
      </c>
      <c r="E11" s="29" t="n">
        <v>0</v>
      </c>
      <c r="F11" s="29" t="n">
        <v>399</v>
      </c>
      <c r="G11" s="29" t="n">
        <v>0</v>
      </c>
      <c r="H11" s="29" t="n">
        <v>80</v>
      </c>
      <c r="I11" s="29" t="n">
        <v>0</v>
      </c>
      <c r="J11" s="29" t="n">
        <v>1966</v>
      </c>
      <c r="K11" s="29" t="n">
        <v>0</v>
      </c>
      <c r="L11" s="29" t="n">
        <v>2105</v>
      </c>
      <c r="M11" s="29" t="n">
        <v>0</v>
      </c>
      <c r="N11" s="29" t="n">
        <v>0</v>
      </c>
      <c r="O11" s="29" t="n">
        <v>0</v>
      </c>
      <c r="P11" s="43" t="n">
        <v>4643</v>
      </c>
      <c r="Q11" s="44" t="n">
        <v>0</v>
      </c>
      <c r="R11" s="45" t="s">
        <v>79</v>
      </c>
    </row>
    <row r="12" customFormat="false" ht="16" hidden="false" customHeight="false" outlineLevel="0" collapsed="false">
      <c r="A12" s="46" t="s">
        <v>81</v>
      </c>
      <c r="B12" s="29" t="n">
        <v>11812</v>
      </c>
      <c r="C12" s="29" t="n">
        <f aca="false">11812-11207</f>
        <v>605</v>
      </c>
      <c r="D12" s="29" t="n">
        <v>22539</v>
      </c>
      <c r="E12" s="29" t="n">
        <f aca="false">22539-22537</f>
        <v>2</v>
      </c>
      <c r="F12" s="29" t="n">
        <v>76798</v>
      </c>
      <c r="G12" s="29" t="n">
        <f aca="false">76798-75126</f>
        <v>1672</v>
      </c>
      <c r="H12" s="29" t="n">
        <v>4481</v>
      </c>
      <c r="I12" s="29" t="n">
        <f aca="false">4481-4480</f>
        <v>1</v>
      </c>
      <c r="J12" s="29" t="n">
        <v>44678</v>
      </c>
      <c r="K12" s="29" t="n">
        <f aca="false">44678-43654</f>
        <v>1024</v>
      </c>
      <c r="L12" s="29" t="n">
        <v>99523</v>
      </c>
      <c r="M12" s="29" t="n">
        <f aca="false">99523-104208</f>
        <v>-4685</v>
      </c>
      <c r="N12" s="29" t="n">
        <v>36396</v>
      </c>
      <c r="O12" s="29" t="n">
        <f aca="false">36396-32710</f>
        <v>3686</v>
      </c>
      <c r="P12" s="43" t="n">
        <v>296227</v>
      </c>
      <c r="Q12" s="44" t="n">
        <f aca="false">ROUND((100*(296227-293922)/293922),2)</f>
        <v>0.78</v>
      </c>
      <c r="R12" s="45" t="s">
        <v>79</v>
      </c>
      <c r="S12" s="44"/>
    </row>
    <row r="13" customFormat="false" ht="16" hidden="false" customHeight="false" outlineLevel="0" collapsed="false">
      <c r="A13" s="46" t="s">
        <v>82</v>
      </c>
      <c r="B13" s="29" t="n">
        <v>29033</v>
      </c>
      <c r="C13" s="29" t="n">
        <f aca="false">29033-28702</f>
        <v>331</v>
      </c>
      <c r="D13" s="29" t="n">
        <v>21780</v>
      </c>
      <c r="E13" s="29" t="n">
        <f aca="false">21780-21427</f>
        <v>353</v>
      </c>
      <c r="F13" s="29" t="n">
        <v>169335</v>
      </c>
      <c r="G13" s="29" t="n">
        <f aca="false">169335-167031</f>
        <v>2304</v>
      </c>
      <c r="H13" s="29" t="n">
        <v>50287</v>
      </c>
      <c r="I13" s="29" t="n">
        <f aca="false">50287-49841</f>
        <v>446</v>
      </c>
      <c r="J13" s="29" t="n">
        <v>107467</v>
      </c>
      <c r="K13" s="29" t="n">
        <f aca="false">107467-106010</f>
        <v>1457</v>
      </c>
      <c r="L13" s="29" t="n">
        <v>175384</v>
      </c>
      <c r="M13" s="29" t="n">
        <f aca="false">175384-178962</f>
        <v>-3578</v>
      </c>
      <c r="N13" s="29" t="n">
        <v>116174</v>
      </c>
      <c r="O13" s="29" t="n">
        <f aca="false">116174-109827</f>
        <v>6347</v>
      </c>
      <c r="P13" s="43" t="n">
        <v>669460</v>
      </c>
      <c r="Q13" s="44" t="n">
        <f aca="false">ROUND((100*(669460-661800)/661800),2)</f>
        <v>1.16</v>
      </c>
      <c r="R13" s="45" t="s">
        <v>79</v>
      </c>
      <c r="S13" s="44"/>
    </row>
    <row r="14" customFormat="false" ht="16" hidden="false" customHeight="false" outlineLevel="0" collapsed="false">
      <c r="A14" s="46" t="s">
        <v>83</v>
      </c>
      <c r="B14" s="29" t="n">
        <v>18493</v>
      </c>
      <c r="C14" s="29" t="n">
        <v>0</v>
      </c>
      <c r="D14" s="29" t="n">
        <v>38814</v>
      </c>
      <c r="E14" s="29" t="n">
        <v>0</v>
      </c>
      <c r="F14" s="29" t="n">
        <v>115023</v>
      </c>
      <c r="G14" s="29" t="n">
        <f aca="false">115023-112367</f>
        <v>2656</v>
      </c>
      <c r="H14" s="29" t="n">
        <v>40384</v>
      </c>
      <c r="I14" s="29" t="n">
        <f aca="false">40384-40080</f>
        <v>304</v>
      </c>
      <c r="J14" s="29" t="n">
        <v>47296</v>
      </c>
      <c r="K14" s="29" t="n">
        <f aca="false">47296-46465</f>
        <v>831</v>
      </c>
      <c r="L14" s="29" t="n">
        <v>154692</v>
      </c>
      <c r="M14" s="29" t="n">
        <f aca="false">154692-161891</f>
        <v>-7199</v>
      </c>
      <c r="N14" s="29" t="n">
        <v>53435</v>
      </c>
      <c r="O14" s="29" t="n">
        <f aca="false">53435-53820</f>
        <v>-385</v>
      </c>
      <c r="P14" s="43" t="n">
        <v>468137</v>
      </c>
      <c r="Q14" s="44" t="n">
        <f aca="false">ROUND((100*(468137-471930)/471930),2)</f>
        <v>-0.8</v>
      </c>
      <c r="R14" s="45" t="s">
        <v>79</v>
      </c>
      <c r="S14" s="44"/>
    </row>
    <row r="15" customFormat="false" ht="16" hidden="false" customHeight="false" outlineLevel="0" collapsed="false">
      <c r="A15" s="46" t="s">
        <v>84</v>
      </c>
      <c r="B15" s="29" t="n">
        <v>2523</v>
      </c>
      <c r="C15" s="29" t="n">
        <v>0</v>
      </c>
      <c r="D15" s="29" t="n">
        <v>330</v>
      </c>
      <c r="E15" s="29" t="n">
        <v>0</v>
      </c>
      <c r="F15" s="29" t="n">
        <v>3977</v>
      </c>
      <c r="G15" s="29" t="n">
        <v>0</v>
      </c>
      <c r="H15" s="29" t="n">
        <v>6228</v>
      </c>
      <c r="I15" s="29" t="n">
        <v>0</v>
      </c>
      <c r="J15" s="29" t="n">
        <v>11616</v>
      </c>
      <c r="K15" s="29" t="n">
        <f aca="false">11616-11532</f>
        <v>84</v>
      </c>
      <c r="L15" s="29" t="n">
        <v>24425</v>
      </c>
      <c r="M15" s="29" t="n">
        <v>0</v>
      </c>
      <c r="N15" s="29" t="n">
        <v>2774</v>
      </c>
      <c r="O15" s="29" t="n">
        <v>0</v>
      </c>
      <c r="P15" s="43" t="n">
        <v>51873</v>
      </c>
      <c r="Q15" s="44" t="n">
        <f aca="false">ROUND((100*(51873-51789)/51789),2)</f>
        <v>0.16</v>
      </c>
      <c r="R15" s="45" t="s">
        <v>79</v>
      </c>
      <c r="S15" s="44"/>
    </row>
    <row r="16" customFormat="false" ht="16" hidden="false" customHeight="false" outlineLevel="0" collapsed="false">
      <c r="A16" s="46" t="s">
        <v>85</v>
      </c>
      <c r="B16" s="29" t="n">
        <v>1411</v>
      </c>
      <c r="C16" s="29" t="n">
        <v>0</v>
      </c>
      <c r="D16" s="29" t="n">
        <v>209</v>
      </c>
      <c r="E16" s="29" t="n">
        <v>0</v>
      </c>
      <c r="F16" s="29" t="n">
        <v>1032</v>
      </c>
      <c r="G16" s="29" t="n">
        <v>0</v>
      </c>
      <c r="H16" s="29" t="n">
        <v>18131</v>
      </c>
      <c r="I16" s="29" t="n">
        <v>0</v>
      </c>
      <c r="J16" s="29" t="n">
        <v>6661</v>
      </c>
      <c r="K16" s="29" t="n">
        <v>0</v>
      </c>
      <c r="L16" s="29" t="n">
        <v>14298</v>
      </c>
      <c r="M16" s="29" t="n">
        <v>0</v>
      </c>
      <c r="N16" s="29" t="n">
        <v>1660</v>
      </c>
      <c r="O16" s="29" t="n">
        <v>0</v>
      </c>
      <c r="P16" s="43" t="n">
        <v>43402</v>
      </c>
      <c r="Q16" s="44" t="n">
        <v>0</v>
      </c>
      <c r="R16" s="45" t="s">
        <v>79</v>
      </c>
      <c r="S16" s="44"/>
    </row>
    <row r="17" customFormat="false" ht="16" hidden="false" customHeight="false" outlineLevel="0" collapsed="false">
      <c r="A17" s="46" t="s">
        <v>86</v>
      </c>
      <c r="B17" s="29" t="n">
        <v>1117</v>
      </c>
      <c r="C17" s="29" t="n">
        <v>0</v>
      </c>
      <c r="D17" s="29" t="n">
        <v>65</v>
      </c>
      <c r="E17" s="29" t="n">
        <v>0</v>
      </c>
      <c r="F17" s="29" t="n">
        <v>1735</v>
      </c>
      <c r="G17" s="29" t="n">
        <f aca="false">1735-2249</f>
        <v>-514</v>
      </c>
      <c r="H17" s="29" t="n">
        <v>311</v>
      </c>
      <c r="I17" s="29" t="n">
        <f aca="false">311-303</f>
        <v>8</v>
      </c>
      <c r="J17" s="29" t="n">
        <v>2830</v>
      </c>
      <c r="K17" s="29" t="n">
        <f aca="false">2830-2437</f>
        <v>393</v>
      </c>
      <c r="L17" s="29" t="n">
        <v>3356</v>
      </c>
      <c r="M17" s="29" t="n">
        <f aca="false">3356-3443</f>
        <v>-87</v>
      </c>
      <c r="N17" s="29" t="n">
        <v>17</v>
      </c>
      <c r="O17" s="29" t="n">
        <v>0</v>
      </c>
      <c r="P17" s="43" t="n">
        <v>9431</v>
      </c>
      <c r="Q17" s="44" t="n">
        <f aca="false">ROUND((100*(9430-9631)/9631),2)</f>
        <v>-2.09</v>
      </c>
      <c r="R17" s="45" t="s">
        <v>79</v>
      </c>
      <c r="S17" s="44"/>
    </row>
    <row r="18" customFormat="false" ht="16" hidden="false" customHeight="false" outlineLevel="0" collapsed="false">
      <c r="A18" s="46" t="s">
        <v>87</v>
      </c>
      <c r="B18" s="29" t="n">
        <v>1893</v>
      </c>
      <c r="C18" s="29" t="n">
        <v>0</v>
      </c>
      <c r="D18" s="29" t="n">
        <v>165</v>
      </c>
      <c r="E18" s="29" t="n">
        <v>0</v>
      </c>
      <c r="F18" s="29" t="n">
        <v>10884</v>
      </c>
      <c r="G18" s="29" t="n">
        <f aca="false">10884-9601</f>
        <v>1283</v>
      </c>
      <c r="H18" s="29" t="n">
        <v>1825</v>
      </c>
      <c r="I18" s="29" t="n">
        <v>0</v>
      </c>
      <c r="J18" s="29" t="n">
        <v>9654</v>
      </c>
      <c r="K18" s="29" t="n">
        <f aca="false">9654-9562</f>
        <v>92</v>
      </c>
      <c r="L18" s="29" t="n">
        <v>30969</v>
      </c>
      <c r="M18" s="29" t="n">
        <f aca="false">30969-38803</f>
        <v>-7834</v>
      </c>
      <c r="N18" s="29" t="n">
        <v>1963</v>
      </c>
      <c r="O18" s="29" t="n">
        <v>0</v>
      </c>
      <c r="P18" s="43" t="n">
        <v>57353</v>
      </c>
      <c r="Q18" s="44" t="n">
        <f aca="false">ROUND((100*(57353-63812)/63812),2)</f>
        <v>-10.12</v>
      </c>
      <c r="R18" s="45" t="s">
        <v>79</v>
      </c>
      <c r="S18" s="44"/>
    </row>
    <row r="19" customFormat="false" ht="16" hidden="false" customHeight="false" outlineLevel="0" collapsed="false">
      <c r="A19" s="46" t="s">
        <v>88</v>
      </c>
      <c r="B19" s="29" t="n">
        <v>535</v>
      </c>
      <c r="C19" s="29" t="n">
        <v>0</v>
      </c>
      <c r="D19" s="29" t="n">
        <v>711</v>
      </c>
      <c r="E19" s="29" t="n">
        <v>0</v>
      </c>
      <c r="F19" s="29" t="n">
        <v>1270</v>
      </c>
      <c r="G19" s="29" t="n">
        <v>0</v>
      </c>
      <c r="H19" s="29" t="n">
        <v>15873</v>
      </c>
      <c r="I19" s="29" t="n">
        <f aca="false">15873-15845</f>
        <v>28</v>
      </c>
      <c r="J19" s="29" t="n">
        <v>3884</v>
      </c>
      <c r="K19" s="29" t="n">
        <f aca="false">3884-3838</f>
        <v>46</v>
      </c>
      <c r="L19" s="29" t="n">
        <v>8098</v>
      </c>
      <c r="M19" s="29" t="n">
        <v>0</v>
      </c>
      <c r="N19" s="29" t="n">
        <v>1064</v>
      </c>
      <c r="O19" s="29" t="n">
        <f aca="false">1064-642</f>
        <v>422</v>
      </c>
      <c r="P19" s="43" t="n">
        <v>31435</v>
      </c>
      <c r="Q19" s="44" t="n">
        <f aca="false">ROUND((100*(31435-30939)/30939),2)</f>
        <v>1.6</v>
      </c>
      <c r="R19" s="45" t="s">
        <v>79</v>
      </c>
      <c r="S19" s="44"/>
    </row>
    <row r="20" customFormat="false" ht="16" hidden="false" customHeight="false" outlineLevel="0" collapsed="false">
      <c r="A20" s="46" t="s">
        <v>89</v>
      </c>
      <c r="B20" s="29" t="n">
        <v>511</v>
      </c>
      <c r="C20" s="29" t="n">
        <v>0</v>
      </c>
      <c r="D20" s="29" t="n">
        <v>188</v>
      </c>
      <c r="E20" s="29" t="n">
        <v>0</v>
      </c>
      <c r="F20" s="29" t="n">
        <v>946</v>
      </c>
      <c r="G20" s="29" t="n">
        <v>0</v>
      </c>
      <c r="H20" s="29" t="n">
        <v>1918</v>
      </c>
      <c r="I20" s="29" t="n">
        <v>0</v>
      </c>
      <c r="J20" s="29" t="n">
        <v>2572</v>
      </c>
      <c r="K20" s="29" t="n">
        <v>0</v>
      </c>
      <c r="L20" s="29" t="n">
        <v>12613</v>
      </c>
      <c r="M20" s="29" t="n">
        <v>0</v>
      </c>
      <c r="N20" s="29" t="n">
        <v>12</v>
      </c>
      <c r="O20" s="29" t="n">
        <v>0</v>
      </c>
      <c r="P20" s="43" t="n">
        <v>18760</v>
      </c>
      <c r="Q20" s="44" t="n">
        <v>0</v>
      </c>
      <c r="R20" s="45" t="s">
        <v>79</v>
      </c>
      <c r="S20" s="44"/>
    </row>
    <row r="21" customFormat="false" ht="16" hidden="false" customHeight="false" outlineLevel="0" collapsed="false">
      <c r="A21" s="47" t="s">
        <v>90</v>
      </c>
      <c r="B21" s="29" t="n">
        <v>0</v>
      </c>
      <c r="C21" s="29" t="n">
        <v>0</v>
      </c>
      <c r="D21" s="29" t="n">
        <v>19</v>
      </c>
      <c r="E21" s="29" t="n">
        <v>0</v>
      </c>
      <c r="F21" s="29" t="n">
        <v>416</v>
      </c>
      <c r="G21" s="29" t="n">
        <v>0</v>
      </c>
      <c r="H21" s="29" t="n">
        <v>1707</v>
      </c>
      <c r="I21" s="29" t="n">
        <v>0</v>
      </c>
      <c r="J21" s="29" t="n">
        <v>162</v>
      </c>
      <c r="K21" s="29" t="n">
        <v>0</v>
      </c>
      <c r="L21" s="29" t="n">
        <v>732</v>
      </c>
      <c r="M21" s="29" t="n">
        <v>0</v>
      </c>
      <c r="N21" s="29" t="n">
        <v>0</v>
      </c>
      <c r="O21" s="29" t="n">
        <v>0</v>
      </c>
      <c r="P21" s="43" t="n">
        <v>3036</v>
      </c>
      <c r="Q21" s="44" t="n">
        <v>0</v>
      </c>
      <c r="R21" s="45" t="s">
        <v>79</v>
      </c>
      <c r="S21" s="44"/>
    </row>
    <row r="22" customFormat="false" ht="16" hidden="false" customHeight="false" outlineLevel="0" collapsed="false">
      <c r="A22" s="47" t="s">
        <v>91</v>
      </c>
      <c r="B22" s="29" t="n">
        <v>11145</v>
      </c>
      <c r="C22" s="29" t="n">
        <v>0</v>
      </c>
      <c r="D22" s="29" t="n">
        <v>34056</v>
      </c>
      <c r="E22" s="29" t="n">
        <v>0</v>
      </c>
      <c r="F22" s="29" t="n">
        <v>86063</v>
      </c>
      <c r="G22" s="29" t="n">
        <f aca="false">86063-84478</f>
        <v>1585</v>
      </c>
      <c r="H22" s="29" t="n">
        <v>34716</v>
      </c>
      <c r="I22" s="29" t="n">
        <f aca="false">34716-34412</f>
        <v>304</v>
      </c>
      <c r="J22" s="29" t="n">
        <v>35766</v>
      </c>
      <c r="K22" s="29" t="n">
        <f aca="false">35766-34970</f>
        <v>796</v>
      </c>
      <c r="L22" s="29" t="n">
        <v>118169</v>
      </c>
      <c r="M22" s="29" t="n">
        <f aca="false">118169-123241</f>
        <v>-5072</v>
      </c>
      <c r="N22" s="29" t="n">
        <v>29171</v>
      </c>
      <c r="O22" s="29" t="n">
        <f aca="false">29171-29574</f>
        <v>-403</v>
      </c>
      <c r="P22" s="43" t="n">
        <v>349086</v>
      </c>
      <c r="Q22" s="44" t="n">
        <f aca="false">ROUND((100*(349086-351876)/351876),2)</f>
        <v>-0.79</v>
      </c>
      <c r="R22" s="45" t="s">
        <v>79</v>
      </c>
      <c r="S22" s="44"/>
    </row>
    <row r="23" s="49" customFormat="true" ht="15.05" hidden="false" customHeight="true" outlineLevel="0" collapsed="false">
      <c r="A23" s="48" t="s">
        <v>92</v>
      </c>
    </row>
    <row r="24" customFormat="false" ht="100.9" hidden="false" customHeight="false" outlineLevel="0" collapsed="false">
      <c r="A24" s="50" t="s">
        <v>93</v>
      </c>
      <c r="B24" s="49"/>
      <c r="C24" s="49"/>
      <c r="D24" s="49"/>
      <c r="E24" s="49"/>
      <c r="F24" s="49"/>
      <c r="G24" s="49"/>
      <c r="R24" s="51" t="s">
        <v>94</v>
      </c>
    </row>
    <row r="25" customFormat="false" ht="13.8" hidden="false" customHeight="false" outlineLevel="0" collapsed="false">
      <c r="A25" s="50" t="s">
        <v>95</v>
      </c>
      <c r="B25" s="49"/>
      <c r="C25" s="49"/>
      <c r="D25" s="49"/>
      <c r="E25" s="49"/>
      <c r="F25" s="49"/>
      <c r="G25" s="49"/>
    </row>
    <row r="26" customFormat="false" ht="13.8" hidden="false" customHeight="false" outlineLevel="0" collapsed="false">
      <c r="A26" s="50" t="s">
        <v>96</v>
      </c>
      <c r="B26" s="49"/>
      <c r="C26" s="49"/>
      <c r="D26" s="49"/>
      <c r="E26" s="49"/>
      <c r="F26" s="49"/>
      <c r="G26" s="49"/>
    </row>
    <row r="27" customFormat="false" ht="13.8" hidden="false" customHeight="false" outlineLevel="0" collapsed="false">
      <c r="A27" s="50" t="s">
        <v>97</v>
      </c>
      <c r="B27" s="49"/>
      <c r="C27" s="49"/>
      <c r="D27" s="49"/>
      <c r="E27" s="49"/>
      <c r="F27" s="49"/>
      <c r="G27" s="49"/>
    </row>
    <row r="28" customFormat="false" ht="13.8" hidden="false" customHeight="false" outlineLevel="0" collapsed="false">
      <c r="A28" s="50" t="s">
        <v>98</v>
      </c>
    </row>
    <row r="29" customFormat="false" ht="13.8" hidden="false" customHeight="false" outlineLevel="0" collapsed="false">
      <c r="A29" s="50" t="s">
        <v>99</v>
      </c>
    </row>
    <row r="30" customFormat="false" ht="13.8" hidden="false" customHeight="false" outlineLevel="0" collapsed="false">
      <c r="A30" s="50" t="s">
        <v>100</v>
      </c>
      <c r="B30" s="49"/>
      <c r="C30" s="49"/>
      <c r="D30" s="49"/>
      <c r="E30" s="49"/>
      <c r="F30" s="49"/>
      <c r="G30" s="49"/>
    </row>
    <row r="31" customFormat="false" ht="13.8" hidden="false" customHeight="false" outlineLevel="0" collapsed="false">
      <c r="B31" s="49"/>
      <c r="C31" s="49"/>
      <c r="D31" s="49"/>
      <c r="E31" s="49"/>
      <c r="F31" s="49"/>
      <c r="G31" s="49"/>
    </row>
    <row r="32" customFormat="false" ht="13.8" hidden="false" customHeight="false" outlineLevel="0" collapsed="false">
      <c r="A32" s="52"/>
      <c r="B32" s="49"/>
      <c r="C32" s="49"/>
      <c r="D32" s="49"/>
      <c r="E32" s="49"/>
      <c r="F32" s="49"/>
      <c r="G32" s="49"/>
    </row>
    <row r="33" s="34" customFormat="true" ht="17.9" hidden="false" customHeight="false" outlineLevel="0" collapsed="false">
      <c r="A33" s="33" t="s">
        <v>101</v>
      </c>
    </row>
    <row r="34" customFormat="false" ht="30" hidden="false" customHeight="true" outlineLevel="0" collapsed="false">
      <c r="A34" s="53" t="s">
        <v>60</v>
      </c>
      <c r="B34" s="53" t="s">
        <v>61</v>
      </c>
      <c r="J34" s="49"/>
      <c r="K34" s="49"/>
      <c r="L34" s="49"/>
      <c r="M34" s="49"/>
      <c r="N34" s="49"/>
      <c r="O34" s="49"/>
      <c r="P34" s="49"/>
      <c r="Q34" s="49"/>
      <c r="R34" s="36"/>
    </row>
    <row r="35" customFormat="false" ht="25.25" hidden="false" customHeight="true" outlineLevel="0" collapsed="false">
      <c r="A35" s="37" t="s">
        <v>63</v>
      </c>
      <c r="B35" s="54" t="s">
        <v>22</v>
      </c>
      <c r="C35" s="55"/>
      <c r="J35" s="49"/>
      <c r="K35" s="49"/>
      <c r="L35" s="49"/>
      <c r="M35" s="49"/>
      <c r="N35" s="49"/>
      <c r="O35" s="49"/>
      <c r="P35" s="56"/>
    </row>
    <row r="36" customFormat="false" ht="15.6" hidden="false" customHeight="true" outlineLevel="0" collapsed="false">
      <c r="C36" s="38" t="s">
        <v>102</v>
      </c>
      <c r="D36" s="38"/>
      <c r="E36" s="38"/>
      <c r="F36" s="38"/>
      <c r="G36" s="38"/>
      <c r="H36" s="38" t="s">
        <v>103</v>
      </c>
      <c r="I36" s="38"/>
      <c r="J36" s="38"/>
      <c r="K36" s="38"/>
      <c r="L36" s="38"/>
      <c r="M36" s="38"/>
      <c r="N36" s="38"/>
      <c r="O36" s="38"/>
      <c r="P36" s="38"/>
    </row>
    <row r="37" customFormat="false" ht="72.6" hidden="false" customHeight="false" outlineLevel="0" collapsed="false">
      <c r="A37" s="39" t="s">
        <v>104</v>
      </c>
      <c r="B37" s="39" t="s">
        <v>105</v>
      </c>
      <c r="C37" s="40" t="s">
        <v>106</v>
      </c>
      <c r="D37" s="40" t="s">
        <v>107</v>
      </c>
      <c r="E37" s="40" t="s">
        <v>108</v>
      </c>
      <c r="F37" s="40" t="s">
        <v>109</v>
      </c>
      <c r="G37" s="57" t="s">
        <v>110</v>
      </c>
      <c r="H37" s="40" t="s">
        <v>111</v>
      </c>
      <c r="I37" s="40" t="s">
        <v>112</v>
      </c>
      <c r="J37" s="57" t="s">
        <v>113</v>
      </c>
      <c r="K37" s="40" t="s">
        <v>114</v>
      </c>
      <c r="L37" s="40" t="s">
        <v>115</v>
      </c>
      <c r="M37" s="57" t="s">
        <v>116</v>
      </c>
      <c r="N37" s="40" t="s">
        <v>117</v>
      </c>
      <c r="O37" s="40" t="s">
        <v>118</v>
      </c>
      <c r="P37" s="57" t="s">
        <v>119</v>
      </c>
    </row>
    <row r="38" customFormat="false" ht="30.15" hidden="false" customHeight="false" outlineLevel="0" collapsed="false">
      <c r="A38" s="54" t="s">
        <v>120</v>
      </c>
      <c r="B38" s="58" t="s">
        <v>121</v>
      </c>
      <c r="C38" s="54" t="s">
        <v>122</v>
      </c>
      <c r="D38" s="54" t="s">
        <v>79</v>
      </c>
      <c r="E38" s="54" t="s">
        <v>123</v>
      </c>
      <c r="F38" s="54" t="s">
        <v>124</v>
      </c>
      <c r="G38" s="54" t="n">
        <f aca="false">ROUND((100*(33453-20767)/20767),2)</f>
        <v>61.09</v>
      </c>
      <c r="H38" s="54" t="s">
        <v>79</v>
      </c>
      <c r="I38" s="54" t="s">
        <v>79</v>
      </c>
      <c r="J38" s="54" t="s">
        <v>79</v>
      </c>
      <c r="K38" s="54" t="s">
        <v>79</v>
      </c>
      <c r="L38" s="54" t="s">
        <v>79</v>
      </c>
      <c r="M38" s="54" t="s">
        <v>79</v>
      </c>
      <c r="N38" s="54" t="s">
        <v>79</v>
      </c>
      <c r="O38" s="54" t="s">
        <v>79</v>
      </c>
      <c r="P38" s="54" t="s">
        <v>79</v>
      </c>
    </row>
    <row r="39" customFormat="false" ht="72.6" hidden="false" customHeight="false" outlineLevel="0" collapsed="false">
      <c r="A39" s="54" t="s">
        <v>125</v>
      </c>
      <c r="B39" s="54" t="s">
        <v>126</v>
      </c>
      <c r="C39" s="54" t="s">
        <v>127</v>
      </c>
      <c r="D39" s="54" t="s">
        <v>79</v>
      </c>
      <c r="E39" s="54" t="s">
        <v>128</v>
      </c>
      <c r="F39" s="54" t="s">
        <v>79</v>
      </c>
      <c r="G39" s="54" t="s">
        <v>79</v>
      </c>
      <c r="H39" s="54" t="s">
        <v>79</v>
      </c>
      <c r="I39" s="54" t="s">
        <v>79</v>
      </c>
      <c r="J39" s="54" t="s">
        <v>79</v>
      </c>
      <c r="K39" s="54" t="s">
        <v>79</v>
      </c>
      <c r="L39" s="54" t="s">
        <v>79</v>
      </c>
      <c r="M39" s="54" t="s">
        <v>79</v>
      </c>
      <c r="N39" s="54" t="s">
        <v>79</v>
      </c>
      <c r="O39" s="54" t="s">
        <v>79</v>
      </c>
      <c r="P39" s="54" t="s">
        <v>79</v>
      </c>
    </row>
    <row r="40" customFormat="false" ht="58.45" hidden="false" customHeight="false" outlineLevel="0" collapsed="false">
      <c r="A40" s="54" t="s">
        <v>125</v>
      </c>
      <c r="B40" s="54" t="s">
        <v>129</v>
      </c>
      <c r="C40" s="54" t="s">
        <v>130</v>
      </c>
      <c r="D40" s="54" t="s">
        <v>79</v>
      </c>
      <c r="E40" s="54" t="s">
        <v>131</v>
      </c>
      <c r="F40" s="54" t="s">
        <v>79</v>
      </c>
      <c r="G40" s="54" t="s">
        <v>79</v>
      </c>
      <c r="H40" s="54" t="s">
        <v>79</v>
      </c>
      <c r="I40" s="54" t="s">
        <v>79</v>
      </c>
      <c r="J40" s="54" t="s">
        <v>79</v>
      </c>
      <c r="K40" s="54" t="s">
        <v>79</v>
      </c>
      <c r="L40" s="54" t="s">
        <v>79</v>
      </c>
      <c r="M40" s="54" t="s">
        <v>79</v>
      </c>
      <c r="N40" s="54" t="s">
        <v>79</v>
      </c>
      <c r="O40" s="54" t="s">
        <v>79</v>
      </c>
      <c r="P40" s="54" t="s">
        <v>79</v>
      </c>
    </row>
    <row r="41" customFormat="false" ht="86.75" hidden="false" customHeight="false" outlineLevel="0" collapsed="false">
      <c r="A41" s="54" t="s">
        <v>125</v>
      </c>
      <c r="B41" s="54" t="s">
        <v>132</v>
      </c>
      <c r="C41" s="54" t="s">
        <v>133</v>
      </c>
      <c r="D41" s="54" t="s">
        <v>79</v>
      </c>
      <c r="E41" s="54" t="s">
        <v>127</v>
      </c>
      <c r="F41" s="54" t="s">
        <v>79</v>
      </c>
      <c r="G41" s="54" t="s">
        <v>79</v>
      </c>
      <c r="H41" s="54" t="s">
        <v>79</v>
      </c>
      <c r="I41" s="54" t="s">
        <v>79</v>
      </c>
      <c r="J41" s="54" t="s">
        <v>79</v>
      </c>
      <c r="K41" s="54" t="s">
        <v>79</v>
      </c>
      <c r="L41" s="54" t="s">
        <v>79</v>
      </c>
      <c r="M41" s="54" t="s">
        <v>79</v>
      </c>
      <c r="N41" s="54" t="s">
        <v>79</v>
      </c>
      <c r="O41" s="54" t="s">
        <v>79</v>
      </c>
      <c r="P41" s="54" t="s">
        <v>79</v>
      </c>
    </row>
    <row r="42" customFormat="false" ht="86.75" hidden="false" customHeight="false" outlineLevel="0" collapsed="false">
      <c r="A42" s="54" t="s">
        <v>125</v>
      </c>
      <c r="B42" s="54" t="s">
        <v>134</v>
      </c>
      <c r="C42" s="54" t="s">
        <v>133</v>
      </c>
      <c r="D42" s="54" t="s">
        <v>79</v>
      </c>
      <c r="E42" s="54" t="s">
        <v>135</v>
      </c>
      <c r="F42" s="54" t="s">
        <v>79</v>
      </c>
      <c r="G42" s="54" t="s">
        <v>79</v>
      </c>
      <c r="H42" s="54" t="s">
        <v>79</v>
      </c>
      <c r="I42" s="54" t="s">
        <v>79</v>
      </c>
      <c r="J42" s="54" t="s">
        <v>79</v>
      </c>
      <c r="K42" s="54" t="s">
        <v>79</v>
      </c>
      <c r="L42" s="54" t="s">
        <v>79</v>
      </c>
      <c r="M42" s="54" t="s">
        <v>79</v>
      </c>
      <c r="N42" s="54" t="s">
        <v>79</v>
      </c>
      <c r="O42" s="54" t="s">
        <v>79</v>
      </c>
      <c r="P42" s="54" t="s">
        <v>79</v>
      </c>
    </row>
    <row r="43" s="49" customFormat="true" ht="12.8" hidden="false" customHeight="false" outlineLevel="0" collapsed="false">
      <c r="A43" s="50" t="s">
        <v>136</v>
      </c>
      <c r="B43" s="50"/>
      <c r="C43" s="50"/>
    </row>
    <row r="44" s="49" customFormat="true" ht="12.8" hidden="false" customHeight="false" outlineLevel="0" collapsed="false">
      <c r="A44" s="50" t="s">
        <v>137</v>
      </c>
      <c r="B44" s="50"/>
      <c r="C44" s="50"/>
    </row>
    <row r="45" s="49" customFormat="true" ht="12.8" hidden="false" customHeight="false" outlineLevel="0" collapsed="false">
      <c r="A45" s="50" t="s">
        <v>138</v>
      </c>
      <c r="B45" s="50"/>
      <c r="C45" s="50"/>
    </row>
    <row r="46" s="49" customFormat="true" ht="12.8" hidden="false" customHeight="false" outlineLevel="0" collapsed="false">
      <c r="A46" s="50" t="s">
        <v>139</v>
      </c>
      <c r="B46" s="50"/>
      <c r="C46" s="50"/>
    </row>
    <row r="49" customFormat="false" ht="13.8" hidden="false" customHeight="false" outlineLevel="0" collapsed="false">
      <c r="A49" s="59" t="s">
        <v>140</v>
      </c>
      <c r="B49" s="60"/>
      <c r="C49" s="61"/>
    </row>
    <row r="50" s="11" customFormat="true" ht="596.2" hidden="false" customHeight="false" outlineLevel="0" collapsed="false">
      <c r="A50" s="62" t="s">
        <v>41</v>
      </c>
      <c r="B50" s="62" t="s">
        <v>141</v>
      </c>
      <c r="C50" s="63"/>
    </row>
    <row r="51" s="11" customFormat="true" ht="214.15" hidden="false" customHeight="false" outlineLevel="0" collapsed="false">
      <c r="A51" s="62" t="s">
        <v>142</v>
      </c>
      <c r="B51" s="62" t="s">
        <v>143</v>
      </c>
      <c r="C51" s="63"/>
    </row>
  </sheetData>
  <mergeCells count="9">
    <mergeCell ref="B8:C8"/>
    <mergeCell ref="D8:E8"/>
    <mergeCell ref="F8:G8"/>
    <mergeCell ref="H8:I8"/>
    <mergeCell ref="J8:K8"/>
    <mergeCell ref="L8:M8"/>
    <mergeCell ref="N8:O8"/>
    <mergeCell ref="C36:G36"/>
    <mergeCell ref="H36:P36"/>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Roman,Normale"&amp;12&amp;A</oddHeader>
    <oddFooter>&amp;C&amp;"Times New Roman,Normale"&amp;12Page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AMJ1048576"/>
  <sheetViews>
    <sheetView showFormulas="false" showGridLines="true" showRowColHeaders="true" showZeros="true" rightToLeft="false" tabSelected="true" showOutlineSymbols="true" defaultGridColor="true" view="normal" topLeftCell="A7" colorId="64" zoomScale="85" zoomScaleNormal="85" zoomScalePageLayoutView="100" workbookViewId="0">
      <pane xSplit="1" ySplit="0" topLeftCell="J7" activePane="topRight" state="frozen"/>
      <selection pane="topLeft" activeCell="A7" activeCellId="0" sqref="A7"/>
      <selection pane="topRight" activeCell="J22" activeCellId="0" sqref="J22"/>
    </sheetView>
  </sheetViews>
  <sheetFormatPr defaultColWidth="8.90234375" defaultRowHeight="13.8" zeroHeight="false" outlineLevelRow="0" outlineLevelCol="0"/>
  <cols>
    <col collapsed="false" customWidth="true" hidden="false" outlineLevel="0" max="1" min="1" style="11" width="17.11"/>
    <col collapsed="false" customWidth="true" hidden="false" outlineLevel="0" max="2" min="2" style="11" width="18.33"/>
    <col collapsed="false" customWidth="true" hidden="false" outlineLevel="0" max="3" min="3" style="11" width="17.67"/>
    <col collapsed="false" customWidth="true" hidden="false" outlineLevel="0" max="4" min="4" style="11" width="21.44"/>
    <col collapsed="false" customWidth="true" hidden="false" outlineLevel="0" max="5" min="5" style="11" width="14.35"/>
    <col collapsed="false" customWidth="true" hidden="false" outlineLevel="0" max="6" min="6" style="11" width="14.66"/>
    <col collapsed="false" customWidth="true" hidden="false" outlineLevel="0" max="7" min="7" style="11" width="12.1"/>
    <col collapsed="false" customWidth="true" hidden="false" outlineLevel="0" max="8" min="8" style="11" width="15.56"/>
    <col collapsed="false" customWidth="true" hidden="false" outlineLevel="0" max="9" min="9" style="11" width="12.56"/>
    <col collapsed="false" customWidth="true" hidden="false" outlineLevel="0" max="10" min="10" style="11" width="14.43"/>
    <col collapsed="false" customWidth="true" hidden="false" outlineLevel="0" max="11" min="11" style="11" width="15.56"/>
    <col collapsed="false" customWidth="true" hidden="false" outlineLevel="0" max="13" min="12" style="11" width="15.22"/>
    <col collapsed="false" customWidth="true" hidden="false" outlineLevel="0" max="14" min="14" style="11" width="15.11"/>
    <col collapsed="false" customWidth="true" hidden="false" outlineLevel="0" max="15" min="15" style="11" width="13.22"/>
    <col collapsed="false" customWidth="true" hidden="false" outlineLevel="0" max="16" min="16" style="11" width="15.22"/>
    <col collapsed="false" customWidth="true" hidden="false" outlineLevel="0" max="17" min="17" style="11" width="13.43"/>
    <col collapsed="false" customWidth="true" hidden="false" outlineLevel="0" max="18" min="18" style="11" width="16.11"/>
    <col collapsed="false" customWidth="true" hidden="false" outlineLevel="0" max="19" min="19" style="11" width="13.43"/>
    <col collapsed="false" customWidth="true" hidden="false" outlineLevel="0" max="20" min="20" style="11" width="14.35"/>
    <col collapsed="false" customWidth="true" hidden="false" outlineLevel="0" max="21" min="21" style="11" width="13.43"/>
    <col collapsed="false" customWidth="true" hidden="false" outlineLevel="0" max="22" min="22" style="11" width="14.35"/>
    <col collapsed="false" customWidth="true" hidden="false" outlineLevel="0" max="23" min="23" style="11" width="15"/>
    <col collapsed="false" customWidth="false" hidden="false" outlineLevel="0" max="1023" min="24" style="11" width="8.89"/>
  </cols>
  <sheetData>
    <row r="1" customFormat="false" ht="15" hidden="false" customHeight="false" outlineLevel="0" collapsed="false">
      <c r="A1" s="64" t="s">
        <v>144</v>
      </c>
      <c r="B1" s="64"/>
      <c r="C1" s="64"/>
      <c r="D1" s="4"/>
      <c r="E1" s="4"/>
      <c r="F1" s="4"/>
      <c r="G1" s="4"/>
      <c r="H1" s="4"/>
      <c r="I1" s="4"/>
      <c r="J1" s="4"/>
      <c r="K1" s="4"/>
      <c r="L1" s="4"/>
      <c r="M1" s="4"/>
    </row>
    <row r="2" customFormat="false" ht="15" hidden="false" customHeight="false" outlineLevel="0" collapsed="false">
      <c r="A2" s="31" t="s">
        <v>145</v>
      </c>
      <c r="B2" s="64"/>
      <c r="C2" s="64"/>
      <c r="D2" s="4"/>
      <c r="E2" s="4"/>
      <c r="F2" s="4"/>
      <c r="G2" s="4"/>
      <c r="H2" s="4"/>
      <c r="I2" s="4"/>
      <c r="J2" s="4"/>
      <c r="K2" s="4"/>
      <c r="L2" s="4"/>
      <c r="M2" s="4"/>
    </row>
    <row r="3" customFormat="false" ht="15" hidden="false" customHeight="false" outlineLevel="0" collapsed="false">
      <c r="A3" s="31" t="s">
        <v>57</v>
      </c>
      <c r="B3" s="64"/>
      <c r="C3" s="64"/>
      <c r="D3" s="4"/>
      <c r="E3" s="4"/>
      <c r="F3" s="4"/>
      <c r="G3" s="4"/>
      <c r="H3" s="4"/>
      <c r="I3" s="4"/>
      <c r="J3" s="4"/>
      <c r="K3" s="4"/>
      <c r="L3" s="4"/>
      <c r="M3" s="4"/>
    </row>
    <row r="4" s="32" customFormat="true" ht="13.8" hidden="false" customHeight="false" outlineLevel="0" collapsed="false">
      <c r="A4" s="31" t="s">
        <v>58</v>
      </c>
      <c r="AMJ4" s="0"/>
    </row>
    <row r="5" s="34" customFormat="true" ht="13.8" hidden="false" customHeight="false" outlineLevel="0" collapsed="false">
      <c r="A5" s="33" t="s">
        <v>146</v>
      </c>
      <c r="AMJ5" s="0"/>
    </row>
    <row r="6" customFormat="false" ht="60" hidden="false" customHeight="true" outlineLevel="0" collapsed="false">
      <c r="A6" s="35" t="s">
        <v>60</v>
      </c>
      <c r="B6" s="35" t="s">
        <v>61</v>
      </c>
      <c r="C6" s="65" t="s">
        <v>147</v>
      </c>
      <c r="D6" s="65" t="s">
        <v>148</v>
      </c>
      <c r="F6" s="66"/>
      <c r="G6" s="66"/>
      <c r="H6" s="66"/>
      <c r="I6" s="66"/>
      <c r="J6" s="66"/>
      <c r="K6" s="66"/>
      <c r="L6" s="66"/>
      <c r="M6" s="66"/>
    </row>
    <row r="7" customFormat="false" ht="26.4" hidden="false" customHeight="true" outlineLevel="0" collapsed="false">
      <c r="A7" s="67" t="n">
        <v>44013</v>
      </c>
      <c r="B7" s="68" t="s">
        <v>22</v>
      </c>
      <c r="C7" s="69" t="n">
        <v>1888</v>
      </c>
      <c r="D7" s="69" t="n">
        <v>0</v>
      </c>
      <c r="F7" s="66"/>
      <c r="G7" s="66"/>
      <c r="H7" s="66"/>
      <c r="I7" s="66"/>
      <c r="J7" s="66"/>
      <c r="K7" s="66"/>
      <c r="L7" s="66"/>
      <c r="M7" s="66"/>
    </row>
    <row r="8" customFormat="false" ht="15.6" hidden="false" customHeight="true" outlineLevel="0" collapsed="false">
      <c r="A8" s="66"/>
      <c r="B8" s="66"/>
      <c r="C8" s="66"/>
      <c r="D8" s="66"/>
      <c r="E8" s="38" t="s">
        <v>149</v>
      </c>
      <c r="F8" s="38"/>
      <c r="G8" s="38" t="s">
        <v>150</v>
      </c>
      <c r="H8" s="38"/>
      <c r="I8" s="38" t="s">
        <v>151</v>
      </c>
      <c r="J8" s="38"/>
      <c r="K8" s="38" t="s">
        <v>152</v>
      </c>
      <c r="L8" s="38"/>
      <c r="M8" s="38" t="s">
        <v>153</v>
      </c>
      <c r="N8" s="38"/>
      <c r="O8" s="38" t="s">
        <v>154</v>
      </c>
      <c r="P8" s="38"/>
      <c r="Q8" s="38" t="s">
        <v>155</v>
      </c>
      <c r="R8" s="38"/>
      <c r="S8" s="38" t="s">
        <v>156</v>
      </c>
      <c r="T8" s="38"/>
    </row>
    <row r="9" customFormat="false" ht="58.45" hidden="false" customHeight="false" outlineLevel="0" collapsed="false">
      <c r="A9" s="39" t="s">
        <v>157</v>
      </c>
      <c r="B9" s="38" t="s">
        <v>158</v>
      </c>
      <c r="C9" s="38" t="s">
        <v>159</v>
      </c>
      <c r="D9" s="38" t="s">
        <v>160</v>
      </c>
      <c r="E9" s="40" t="s">
        <v>161</v>
      </c>
      <c r="F9" s="40" t="s">
        <v>162</v>
      </c>
      <c r="G9" s="40" t="s">
        <v>161</v>
      </c>
      <c r="H9" s="40" t="s">
        <v>162</v>
      </c>
      <c r="I9" s="40" t="s">
        <v>161</v>
      </c>
      <c r="J9" s="40" t="s">
        <v>162</v>
      </c>
      <c r="K9" s="40" t="s">
        <v>161</v>
      </c>
      <c r="L9" s="40" t="s">
        <v>162</v>
      </c>
      <c r="M9" s="40" t="s">
        <v>161</v>
      </c>
      <c r="N9" s="40" t="s">
        <v>162</v>
      </c>
      <c r="O9" s="40" t="s">
        <v>161</v>
      </c>
      <c r="P9" s="40" t="s">
        <v>162</v>
      </c>
      <c r="Q9" s="40" t="s">
        <v>161</v>
      </c>
      <c r="R9" s="40" t="s">
        <v>162</v>
      </c>
      <c r="S9" s="40" t="s">
        <v>161</v>
      </c>
      <c r="T9" s="40" t="s">
        <v>162</v>
      </c>
      <c r="U9" s="70" t="s">
        <v>163</v>
      </c>
      <c r="V9" s="41" t="s">
        <v>164</v>
      </c>
      <c r="W9" s="41" t="s">
        <v>165</v>
      </c>
    </row>
    <row r="10" customFormat="false" ht="14.4" hidden="false" customHeight="false" outlineLevel="0" collapsed="false">
      <c r="A10" s="71" t="s">
        <v>81</v>
      </c>
      <c r="B10" s="71" t="s">
        <v>166</v>
      </c>
      <c r="C10" s="71" t="s">
        <v>167</v>
      </c>
      <c r="D10" s="71" t="s">
        <v>168</v>
      </c>
      <c r="E10" s="54" t="n">
        <v>51</v>
      </c>
      <c r="F10" s="54" t="n">
        <v>0</v>
      </c>
      <c r="G10" s="54" t="n">
        <v>49</v>
      </c>
      <c r="H10" s="54" t="n">
        <v>0</v>
      </c>
      <c r="I10" s="54" t="n">
        <v>51</v>
      </c>
      <c r="J10" s="54" t="n">
        <v>0</v>
      </c>
      <c r="K10" s="54" t="n">
        <v>51</v>
      </c>
      <c r="L10" s="54" t="n">
        <v>0</v>
      </c>
      <c r="M10" s="54" t="n">
        <v>51</v>
      </c>
      <c r="N10" s="54" t="n">
        <v>0</v>
      </c>
      <c r="O10" s="54" t="n">
        <v>51</v>
      </c>
      <c r="P10" s="54" t="n">
        <v>0</v>
      </c>
      <c r="Q10" s="54" t="n">
        <v>0</v>
      </c>
      <c r="R10" s="54" t="n">
        <v>0</v>
      </c>
      <c r="S10" s="72" t="n">
        <v>3</v>
      </c>
      <c r="T10" s="54" t="n">
        <v>0</v>
      </c>
      <c r="U10" s="73" t="n">
        <v>307</v>
      </c>
      <c r="V10" s="73" t="n">
        <v>0</v>
      </c>
      <c r="W10" s="73" t="n">
        <v>13.897</v>
      </c>
    </row>
    <row r="11" customFormat="false" ht="14.4" hidden="false" customHeight="false" outlineLevel="0" collapsed="false">
      <c r="A11" s="71" t="s">
        <v>82</v>
      </c>
      <c r="B11" s="71" t="s">
        <v>166</v>
      </c>
      <c r="C11" s="71" t="s">
        <v>167</v>
      </c>
      <c r="D11" s="71" t="s">
        <v>168</v>
      </c>
      <c r="E11" s="54" t="n">
        <v>51</v>
      </c>
      <c r="F11" s="54" t="n">
        <v>0</v>
      </c>
      <c r="G11" s="54" t="n">
        <v>49</v>
      </c>
      <c r="H11" s="54" t="n">
        <v>0</v>
      </c>
      <c r="I11" s="54" t="n">
        <v>51</v>
      </c>
      <c r="J11" s="54" t="n">
        <v>0</v>
      </c>
      <c r="K11" s="54" t="n">
        <v>51</v>
      </c>
      <c r="L11" s="54" t="n">
        <v>0</v>
      </c>
      <c r="M11" s="54" t="n">
        <v>51</v>
      </c>
      <c r="N11" s="54" t="n">
        <v>0</v>
      </c>
      <c r="O11" s="54" t="n">
        <v>102</v>
      </c>
      <c r="P11" s="54" t="n">
        <v>0</v>
      </c>
      <c r="Q11" s="54" t="n">
        <v>0</v>
      </c>
      <c r="R11" s="54" t="n">
        <v>0</v>
      </c>
      <c r="S11" s="72" t="n">
        <v>2</v>
      </c>
      <c r="T11" s="54" t="n">
        <v>0</v>
      </c>
      <c r="U11" s="73" t="n">
        <v>357</v>
      </c>
      <c r="V11" s="73" t="n">
        <v>0</v>
      </c>
      <c r="W11" s="73" t="n">
        <v>24.601</v>
      </c>
    </row>
    <row r="12" customFormat="false" ht="14.4" hidden="false" customHeight="false" outlineLevel="0" collapsed="false">
      <c r="A12" s="71" t="s">
        <v>83</v>
      </c>
      <c r="B12" s="71" t="s">
        <v>166</v>
      </c>
      <c r="C12" s="71" t="s">
        <v>167</v>
      </c>
      <c r="D12" s="71" t="s">
        <v>168</v>
      </c>
      <c r="E12" s="54" t="n">
        <v>105</v>
      </c>
      <c r="F12" s="54" t="n">
        <v>0</v>
      </c>
      <c r="G12" s="54" t="n">
        <v>49</v>
      </c>
      <c r="H12" s="54" t="n">
        <v>0</v>
      </c>
      <c r="I12" s="54" t="n">
        <v>159</v>
      </c>
      <c r="J12" s="54" t="n">
        <v>0</v>
      </c>
      <c r="K12" s="54" t="n">
        <v>107</v>
      </c>
      <c r="L12" s="54" t="n">
        <v>0</v>
      </c>
      <c r="M12" s="54" t="n">
        <v>111</v>
      </c>
      <c r="N12" s="54" t="n">
        <v>0</v>
      </c>
      <c r="O12" s="54" t="n">
        <v>109</v>
      </c>
      <c r="P12" s="54" t="n">
        <v>0</v>
      </c>
      <c r="Q12" s="54" t="n">
        <v>0</v>
      </c>
      <c r="R12" s="54" t="n">
        <v>0</v>
      </c>
      <c r="S12" s="72" t="n">
        <v>11</v>
      </c>
      <c r="T12" s="54" t="n">
        <v>0</v>
      </c>
      <c r="U12" s="73" t="n">
        <v>651</v>
      </c>
      <c r="V12" s="73" t="n">
        <v>0</v>
      </c>
      <c r="W12" s="73" t="n">
        <v>41.153</v>
      </c>
    </row>
    <row r="13" customFormat="false" ht="14.4" hidden="false" customHeight="false" outlineLevel="0" collapsed="false">
      <c r="A13" s="71" t="s">
        <v>91</v>
      </c>
      <c r="B13" s="71" t="s">
        <v>166</v>
      </c>
      <c r="C13" s="71" t="s">
        <v>167</v>
      </c>
      <c r="D13" s="71" t="s">
        <v>168</v>
      </c>
      <c r="E13" s="54" t="n">
        <v>51</v>
      </c>
      <c r="F13" s="54" t="n">
        <v>0</v>
      </c>
      <c r="G13" s="54" t="n">
        <v>49</v>
      </c>
      <c r="H13" s="54" t="n">
        <v>0</v>
      </c>
      <c r="I13" s="54" t="n">
        <v>51</v>
      </c>
      <c r="J13" s="54" t="n">
        <v>0</v>
      </c>
      <c r="K13" s="54" t="n">
        <v>51</v>
      </c>
      <c r="L13" s="54" t="n">
        <v>0</v>
      </c>
      <c r="M13" s="54" t="n">
        <v>51</v>
      </c>
      <c r="N13" s="54" t="n">
        <v>0</v>
      </c>
      <c r="O13" s="54" t="n">
        <v>51</v>
      </c>
      <c r="P13" s="54" t="n">
        <v>0</v>
      </c>
      <c r="Q13" s="54" t="n">
        <v>0</v>
      </c>
      <c r="R13" s="54" t="n">
        <v>0</v>
      </c>
      <c r="S13" s="72" t="n">
        <v>2</v>
      </c>
      <c r="T13" s="54" t="n">
        <v>0</v>
      </c>
      <c r="U13" s="73" t="n">
        <v>306</v>
      </c>
      <c r="V13" s="73" t="n">
        <v>0</v>
      </c>
      <c r="W13" s="73" t="n">
        <v>19.701</v>
      </c>
    </row>
    <row r="14" customFormat="false" ht="14.4" hidden="false" customHeight="false" outlineLevel="0" collapsed="false">
      <c r="A14" s="71" t="s">
        <v>169</v>
      </c>
      <c r="B14" s="71" t="s">
        <v>166</v>
      </c>
      <c r="C14" s="71" t="s">
        <v>167</v>
      </c>
      <c r="D14" s="71" t="s">
        <v>168</v>
      </c>
      <c r="E14" s="54" t="n">
        <v>20</v>
      </c>
      <c r="F14" s="54" t="n">
        <v>0</v>
      </c>
      <c r="G14" s="54" t="n">
        <v>19</v>
      </c>
      <c r="H14" s="54" t="n">
        <v>0</v>
      </c>
      <c r="I14" s="54" t="n">
        <v>20</v>
      </c>
      <c r="J14" s="54" t="n">
        <v>0</v>
      </c>
      <c r="K14" s="54" t="n">
        <v>20</v>
      </c>
      <c r="L14" s="54" t="n">
        <v>0</v>
      </c>
      <c r="M14" s="54" t="n">
        <v>20</v>
      </c>
      <c r="N14" s="54" t="n">
        <v>0</v>
      </c>
      <c r="O14" s="54" t="n">
        <v>20</v>
      </c>
      <c r="P14" s="54" t="n">
        <v>0</v>
      </c>
      <c r="Q14" s="54" t="n">
        <v>0</v>
      </c>
      <c r="R14" s="54" t="n">
        <v>0</v>
      </c>
      <c r="S14" s="72" t="n">
        <v>0</v>
      </c>
      <c r="T14" s="54" t="n">
        <v>0</v>
      </c>
      <c r="U14" s="73" t="n">
        <v>119</v>
      </c>
      <c r="V14" s="73" t="n">
        <v>0</v>
      </c>
      <c r="W14" s="73" t="n">
        <v>22.263</v>
      </c>
    </row>
    <row r="15" customFormat="false" ht="14.4" hidden="false" customHeight="false" outlineLevel="0" collapsed="false">
      <c r="A15" s="71" t="s">
        <v>78</v>
      </c>
      <c r="B15" s="71" t="s">
        <v>166</v>
      </c>
      <c r="C15" s="71" t="s">
        <v>167</v>
      </c>
      <c r="D15" s="71" t="s">
        <v>168</v>
      </c>
      <c r="E15" s="54" t="n">
        <v>0</v>
      </c>
      <c r="F15" s="54" t="n">
        <v>0</v>
      </c>
      <c r="G15" s="54" t="n">
        <v>0</v>
      </c>
      <c r="H15" s="54" t="n">
        <v>0</v>
      </c>
      <c r="I15" s="54" t="n">
        <v>0</v>
      </c>
      <c r="J15" s="54" t="n">
        <v>0</v>
      </c>
      <c r="K15" s="54" t="n">
        <v>0</v>
      </c>
      <c r="L15" s="54" t="n">
        <v>0</v>
      </c>
      <c r="M15" s="54" t="n">
        <v>0</v>
      </c>
      <c r="N15" s="54" t="n">
        <v>0</v>
      </c>
      <c r="O15" s="54" t="n">
        <v>0</v>
      </c>
      <c r="P15" s="54" t="n">
        <v>0</v>
      </c>
      <c r="Q15" s="54" t="n">
        <v>0</v>
      </c>
      <c r="R15" s="54" t="n">
        <v>0</v>
      </c>
      <c r="S15" s="72" t="n">
        <v>3</v>
      </c>
      <c r="T15" s="54" t="n">
        <v>0</v>
      </c>
      <c r="U15" s="73" t="n">
        <v>3</v>
      </c>
      <c r="V15" s="73" t="n">
        <v>0</v>
      </c>
      <c r="W15" s="73" t="n">
        <v>0.915</v>
      </c>
    </row>
    <row r="16" customFormat="false" ht="14.4" hidden="false" customHeight="false" outlineLevel="0" collapsed="false">
      <c r="A16" s="71" t="s">
        <v>80</v>
      </c>
      <c r="B16" s="71" t="s">
        <v>166</v>
      </c>
      <c r="C16" s="71" t="s">
        <v>167</v>
      </c>
      <c r="D16" s="71" t="s">
        <v>168</v>
      </c>
      <c r="E16" s="54" t="n">
        <v>0</v>
      </c>
      <c r="F16" s="54" t="n">
        <v>0</v>
      </c>
      <c r="G16" s="54" t="n">
        <v>0</v>
      </c>
      <c r="H16" s="54" t="n">
        <v>0</v>
      </c>
      <c r="I16" s="54" t="n">
        <v>0</v>
      </c>
      <c r="J16" s="54" t="n">
        <v>0</v>
      </c>
      <c r="K16" s="54" t="n">
        <v>0</v>
      </c>
      <c r="L16" s="54" t="n">
        <v>0</v>
      </c>
      <c r="M16" s="54" t="n">
        <v>0</v>
      </c>
      <c r="N16" s="54" t="n">
        <v>0</v>
      </c>
      <c r="O16" s="54" t="n">
        <v>0</v>
      </c>
      <c r="P16" s="54" t="n">
        <v>0</v>
      </c>
      <c r="Q16" s="54" t="n">
        <v>0</v>
      </c>
      <c r="R16" s="54" t="n">
        <v>0</v>
      </c>
      <c r="S16" s="72" t="n">
        <v>4</v>
      </c>
      <c r="T16" s="54" t="n">
        <v>0</v>
      </c>
      <c r="U16" s="73" t="n">
        <v>4</v>
      </c>
      <c r="V16" s="73" t="n">
        <v>0</v>
      </c>
      <c r="W16" s="73" t="n">
        <v>99.212</v>
      </c>
    </row>
    <row r="17" customFormat="false" ht="14.4" hidden="false" customHeight="false" outlineLevel="0" collapsed="false">
      <c r="A17" s="71" t="s">
        <v>85</v>
      </c>
      <c r="B17" s="71" t="s">
        <v>166</v>
      </c>
      <c r="C17" s="71" t="s">
        <v>167</v>
      </c>
      <c r="D17" s="71" t="s">
        <v>168</v>
      </c>
      <c r="E17" s="54" t="n">
        <v>0</v>
      </c>
      <c r="F17" s="54" t="n">
        <v>0</v>
      </c>
      <c r="G17" s="54" t="n">
        <v>0</v>
      </c>
      <c r="H17" s="54" t="n">
        <v>0</v>
      </c>
      <c r="I17" s="54" t="n">
        <v>0</v>
      </c>
      <c r="J17" s="54" t="n">
        <v>0</v>
      </c>
      <c r="K17" s="54" t="n">
        <v>0</v>
      </c>
      <c r="L17" s="54" t="n">
        <v>0</v>
      </c>
      <c r="M17" s="54" t="n">
        <v>0</v>
      </c>
      <c r="N17" s="54" t="n">
        <v>0</v>
      </c>
      <c r="O17" s="54" t="n">
        <v>0</v>
      </c>
      <c r="P17" s="54" t="n">
        <v>0</v>
      </c>
      <c r="Q17" s="54" t="n">
        <v>0</v>
      </c>
      <c r="R17" s="54" t="n">
        <v>0</v>
      </c>
      <c r="S17" s="72" t="n">
        <v>15</v>
      </c>
      <c r="T17" s="54" t="n">
        <v>0</v>
      </c>
      <c r="U17" s="73" t="n">
        <v>15</v>
      </c>
      <c r="V17" s="73" t="n">
        <v>0</v>
      </c>
      <c r="W17" s="73" t="n">
        <v>1111.636</v>
      </c>
    </row>
    <row r="18" customFormat="false" ht="14.4" hidden="false" customHeight="false" outlineLevel="0" collapsed="false">
      <c r="A18" s="71" t="s">
        <v>84</v>
      </c>
      <c r="B18" s="71" t="s">
        <v>166</v>
      </c>
      <c r="C18" s="71" t="s">
        <v>167</v>
      </c>
      <c r="D18" s="71" t="s">
        <v>168</v>
      </c>
      <c r="E18" s="54" t="n">
        <v>1</v>
      </c>
      <c r="F18" s="54" t="n">
        <v>0</v>
      </c>
      <c r="G18" s="54" t="n">
        <v>1</v>
      </c>
      <c r="H18" s="54" t="n">
        <v>0</v>
      </c>
      <c r="I18" s="54" t="n">
        <v>1</v>
      </c>
      <c r="J18" s="54" t="n">
        <v>0</v>
      </c>
      <c r="K18" s="54" t="n">
        <v>1</v>
      </c>
      <c r="L18" s="54" t="n">
        <v>0</v>
      </c>
      <c r="M18" s="54" t="n">
        <v>1</v>
      </c>
      <c r="N18" s="54" t="n">
        <v>0</v>
      </c>
      <c r="O18" s="54" t="n">
        <v>1</v>
      </c>
      <c r="P18" s="54" t="n">
        <v>0</v>
      </c>
      <c r="Q18" s="54" t="n">
        <v>0</v>
      </c>
      <c r="R18" s="54" t="n">
        <v>0</v>
      </c>
      <c r="S18" s="72" t="n">
        <v>15</v>
      </c>
      <c r="T18" s="54" t="n">
        <v>0</v>
      </c>
      <c r="U18" s="73" t="n">
        <v>21</v>
      </c>
      <c r="V18" s="73" t="n">
        <v>0</v>
      </c>
      <c r="W18" s="73" t="n">
        <v>112.403</v>
      </c>
    </row>
    <row r="19" customFormat="false" ht="30.15" hidden="false" customHeight="false" outlineLevel="0" collapsed="false">
      <c r="A19" s="71" t="s">
        <v>87</v>
      </c>
      <c r="B19" s="71" t="s">
        <v>166</v>
      </c>
      <c r="C19" s="71" t="s">
        <v>167</v>
      </c>
      <c r="D19" s="71" t="s">
        <v>168</v>
      </c>
      <c r="E19" s="54" t="n">
        <v>0</v>
      </c>
      <c r="F19" s="54" t="n">
        <v>0</v>
      </c>
      <c r="G19" s="54" t="n">
        <v>0</v>
      </c>
      <c r="H19" s="54" t="n">
        <v>0</v>
      </c>
      <c r="I19" s="54" t="n">
        <v>0</v>
      </c>
      <c r="J19" s="54" t="n">
        <v>0</v>
      </c>
      <c r="K19" s="54" t="n">
        <v>0</v>
      </c>
      <c r="L19" s="54" t="n">
        <v>0</v>
      </c>
      <c r="M19" s="54" t="n">
        <v>0</v>
      </c>
      <c r="N19" s="54" t="n">
        <v>0</v>
      </c>
      <c r="O19" s="54" t="n">
        <v>0</v>
      </c>
      <c r="P19" s="54" t="n">
        <v>0</v>
      </c>
      <c r="Q19" s="54" t="n">
        <v>0</v>
      </c>
      <c r="R19" s="54" t="n">
        <v>0</v>
      </c>
      <c r="S19" s="72" t="n">
        <v>2</v>
      </c>
      <c r="T19" s="54" t="n">
        <v>0</v>
      </c>
      <c r="U19" s="73" t="n">
        <v>2</v>
      </c>
      <c r="V19" s="73" t="n">
        <v>0</v>
      </c>
      <c r="W19" s="73" t="s">
        <v>170</v>
      </c>
    </row>
    <row r="20" customFormat="false" ht="28.85" hidden="false" customHeight="false" outlineLevel="0" collapsed="false">
      <c r="A20" s="71" t="s">
        <v>171</v>
      </c>
      <c r="B20" s="71" t="s">
        <v>166</v>
      </c>
      <c r="C20" s="71" t="s">
        <v>167</v>
      </c>
      <c r="D20" s="71" t="s">
        <v>168</v>
      </c>
      <c r="E20" s="54" t="n">
        <v>0</v>
      </c>
      <c r="F20" s="54" t="n">
        <v>0</v>
      </c>
      <c r="G20" s="54" t="n">
        <v>0</v>
      </c>
      <c r="H20" s="54" t="n">
        <v>0</v>
      </c>
      <c r="I20" s="54" t="n">
        <v>0</v>
      </c>
      <c r="J20" s="54" t="n">
        <v>0</v>
      </c>
      <c r="K20" s="54" t="n">
        <v>0</v>
      </c>
      <c r="L20" s="54" t="n">
        <v>0</v>
      </c>
      <c r="M20" s="54" t="n">
        <v>0</v>
      </c>
      <c r="N20" s="54" t="n">
        <v>0</v>
      </c>
      <c r="O20" s="54" t="n">
        <v>0</v>
      </c>
      <c r="P20" s="54" t="n">
        <v>0</v>
      </c>
      <c r="Q20" s="54" t="n">
        <v>0</v>
      </c>
      <c r="R20" s="54" t="n">
        <v>0</v>
      </c>
      <c r="S20" s="72" t="n">
        <v>23</v>
      </c>
      <c r="T20" s="54" t="n">
        <v>0</v>
      </c>
      <c r="U20" s="73" t="n">
        <v>23</v>
      </c>
      <c r="V20" s="73" t="n">
        <v>0</v>
      </c>
      <c r="W20" s="73" t="n">
        <v>0.109</v>
      </c>
    </row>
    <row r="21" customFormat="false" ht="28.85" hidden="false" customHeight="false" outlineLevel="0" collapsed="false">
      <c r="A21" s="71" t="s">
        <v>88</v>
      </c>
      <c r="B21" s="71" t="s">
        <v>166</v>
      </c>
      <c r="C21" s="71" t="s">
        <v>167</v>
      </c>
      <c r="D21" s="71" t="s">
        <v>168</v>
      </c>
      <c r="E21" s="54" t="n">
        <v>0</v>
      </c>
      <c r="F21" s="54" t="n">
        <v>0</v>
      </c>
      <c r="G21" s="54" t="n">
        <v>0</v>
      </c>
      <c r="H21" s="54" t="n">
        <v>0</v>
      </c>
      <c r="I21" s="54" t="n">
        <v>0</v>
      </c>
      <c r="J21" s="54" t="n">
        <v>0</v>
      </c>
      <c r="K21" s="54" t="n">
        <v>0</v>
      </c>
      <c r="L21" s="54" t="n">
        <v>0</v>
      </c>
      <c r="M21" s="54" t="n">
        <v>0</v>
      </c>
      <c r="N21" s="54" t="n">
        <v>0</v>
      </c>
      <c r="O21" s="54" t="n">
        <v>0</v>
      </c>
      <c r="P21" s="54" t="n">
        <v>0</v>
      </c>
      <c r="Q21" s="54" t="n">
        <v>0</v>
      </c>
      <c r="R21" s="54" t="n">
        <v>0</v>
      </c>
      <c r="S21" s="72" t="n">
        <v>14</v>
      </c>
      <c r="T21" s="54" t="n">
        <v>0</v>
      </c>
      <c r="U21" s="73" t="n">
        <v>14</v>
      </c>
      <c r="V21" s="73" t="n">
        <v>0</v>
      </c>
      <c r="W21" s="73" t="n">
        <v>110.414</v>
      </c>
    </row>
    <row r="22" customFormat="false" ht="115.05" hidden="false" customHeight="false" outlineLevel="0" collapsed="false">
      <c r="A22" s="71" t="s">
        <v>172</v>
      </c>
      <c r="B22" s="71" t="s">
        <v>166</v>
      </c>
      <c r="C22" s="71" t="s">
        <v>173</v>
      </c>
      <c r="D22" s="71" t="s">
        <v>168</v>
      </c>
      <c r="E22" s="54" t="n">
        <v>0</v>
      </c>
      <c r="F22" s="54" t="n">
        <v>0</v>
      </c>
      <c r="G22" s="54" t="n">
        <v>0</v>
      </c>
      <c r="H22" s="54" t="n">
        <v>0</v>
      </c>
      <c r="I22" s="54" t="n">
        <v>0</v>
      </c>
      <c r="J22" s="54" t="n">
        <v>0</v>
      </c>
      <c r="K22" s="54" t="n">
        <v>0</v>
      </c>
      <c r="L22" s="54" t="n">
        <v>0</v>
      </c>
      <c r="M22" s="54" t="n">
        <v>0</v>
      </c>
      <c r="N22" s="54" t="n">
        <v>0</v>
      </c>
      <c r="O22" s="54" t="n">
        <v>0</v>
      </c>
      <c r="P22" s="54" t="n">
        <v>0</v>
      </c>
      <c r="Q22" s="54" t="n">
        <v>0</v>
      </c>
      <c r="R22" s="54" t="n">
        <v>0</v>
      </c>
      <c r="S22" s="72" t="n">
        <v>64</v>
      </c>
      <c r="T22" s="54" t="n">
        <v>0</v>
      </c>
      <c r="U22" s="73" t="n">
        <v>64</v>
      </c>
      <c r="V22" s="73" t="n">
        <v>0</v>
      </c>
      <c r="W22" s="73" t="n">
        <v>109</v>
      </c>
    </row>
    <row r="23" s="75" customFormat="true" ht="13.8" hidden="false" customHeight="false" outlineLevel="0" collapsed="false">
      <c r="A23" s="74" t="s">
        <v>174</v>
      </c>
      <c r="AMJ23" s="0"/>
    </row>
    <row r="24" customFormat="false" ht="13.8" hidden="false" customHeight="false" outlineLevel="0" collapsed="false">
      <c r="A24" s="2" t="s">
        <v>175</v>
      </c>
      <c r="B24" s="2"/>
      <c r="C24" s="2"/>
      <c r="D24" s="76"/>
      <c r="E24" s="76"/>
      <c r="F24" s="76"/>
      <c r="G24" s="76"/>
      <c r="H24" s="76"/>
      <c r="I24" s="76"/>
      <c r="J24" s="76"/>
      <c r="K24" s="76"/>
      <c r="L24" s="76"/>
      <c r="M24" s="76"/>
    </row>
    <row r="25" customFormat="false" ht="13.8" hidden="false" customHeight="false" outlineLevel="0" collapsed="false">
      <c r="A25" s="2" t="s">
        <v>176</v>
      </c>
      <c r="B25" s="2"/>
      <c r="C25" s="2"/>
      <c r="D25" s="76"/>
      <c r="E25" s="76"/>
      <c r="F25" s="76"/>
      <c r="G25" s="76"/>
      <c r="H25" s="76"/>
      <c r="I25" s="76"/>
      <c r="J25" s="76"/>
      <c r="K25" s="76"/>
      <c r="L25" s="76"/>
      <c r="M25" s="76"/>
    </row>
    <row r="26" customFormat="false" ht="13.8" hidden="false" customHeight="false" outlineLevel="0" collapsed="false">
      <c r="A26" s="2" t="s">
        <v>95</v>
      </c>
      <c r="B26" s="2"/>
      <c r="C26" s="2"/>
      <c r="D26" s="76"/>
      <c r="E26" s="76"/>
      <c r="F26" s="76"/>
      <c r="G26" s="76"/>
      <c r="H26" s="76"/>
      <c r="I26" s="76"/>
      <c r="J26" s="76"/>
      <c r="K26" s="76"/>
      <c r="L26" s="76"/>
      <c r="M26" s="76"/>
    </row>
    <row r="27" customFormat="false" ht="13.8" hidden="false" customHeight="false" outlineLevel="0" collapsed="false">
      <c r="A27" s="50" t="s">
        <v>177</v>
      </c>
      <c r="B27" s="2"/>
      <c r="C27" s="2"/>
      <c r="D27" s="76"/>
      <c r="E27" s="76"/>
      <c r="F27" s="76"/>
      <c r="G27" s="76"/>
      <c r="H27" s="76"/>
      <c r="I27" s="76"/>
      <c r="J27" s="76"/>
      <c r="K27" s="76"/>
      <c r="L27" s="76"/>
      <c r="M27" s="76"/>
    </row>
    <row r="28" s="29" customFormat="true" ht="13.8" hidden="false" customHeight="false" outlineLevel="0" collapsed="false">
      <c r="A28" s="50" t="s">
        <v>178</v>
      </c>
      <c r="B28" s="49"/>
      <c r="C28" s="49"/>
      <c r="D28" s="49"/>
      <c r="AMJ28" s="0"/>
    </row>
    <row r="29" customFormat="false" ht="13.8" hidden="false" customHeight="false" outlineLevel="0" collapsed="false">
      <c r="A29" s="2" t="s">
        <v>179</v>
      </c>
      <c r="B29" s="2"/>
      <c r="C29" s="2"/>
      <c r="D29" s="76"/>
      <c r="E29" s="76"/>
      <c r="F29" s="76"/>
      <c r="G29" s="76"/>
      <c r="H29" s="76"/>
      <c r="I29" s="76"/>
      <c r="J29" s="76"/>
      <c r="K29" s="76"/>
      <c r="L29" s="76"/>
      <c r="M29" s="76"/>
    </row>
    <row r="30" customFormat="false" ht="13.8" hidden="false" customHeight="false" outlineLevel="0" collapsed="false">
      <c r="A30" s="2" t="s">
        <v>180</v>
      </c>
    </row>
    <row r="31" customFormat="false" ht="13.8" hidden="false" customHeight="false" outlineLevel="0" collapsed="false">
      <c r="A31" s="77"/>
      <c r="B31" s="77"/>
      <c r="C31" s="77"/>
      <c r="D31" s="77"/>
      <c r="E31" s="77"/>
      <c r="F31" s="77"/>
      <c r="G31" s="77"/>
      <c r="H31" s="77"/>
      <c r="I31" s="77"/>
      <c r="J31" s="77"/>
      <c r="K31" s="77"/>
      <c r="L31" s="77"/>
      <c r="M31" s="77"/>
    </row>
    <row r="32" customFormat="false" ht="13.8" hidden="false" customHeight="false" outlineLevel="0" collapsed="false">
      <c r="A32" s="77"/>
      <c r="B32" s="77"/>
      <c r="C32" s="77"/>
      <c r="D32" s="77"/>
      <c r="E32" s="77"/>
      <c r="F32" s="77"/>
      <c r="G32" s="77"/>
      <c r="H32" s="77"/>
      <c r="I32" s="77"/>
      <c r="J32" s="77"/>
      <c r="K32" s="77"/>
      <c r="L32" s="77"/>
      <c r="M32" s="77"/>
    </row>
    <row r="33" s="34" customFormat="true" ht="17.9" hidden="false" customHeight="false" outlineLevel="0" collapsed="false">
      <c r="A33" s="33" t="s">
        <v>181</v>
      </c>
      <c r="AMJ33" s="0"/>
    </row>
    <row r="34" customFormat="false" ht="15.6" hidden="false" customHeight="true" outlineLevel="0" collapsed="false">
      <c r="A34" s="53" t="s">
        <v>60</v>
      </c>
      <c r="B34" s="53" t="s">
        <v>61</v>
      </c>
      <c r="D34" s="76"/>
      <c r="E34" s="76"/>
      <c r="F34" s="76"/>
      <c r="G34" s="76"/>
      <c r="H34" s="76"/>
      <c r="I34" s="76"/>
      <c r="J34" s="76"/>
      <c r="K34" s="66"/>
      <c r="L34" s="66"/>
      <c r="M34" s="4"/>
    </row>
    <row r="35" customFormat="false" ht="15.6" hidden="false" customHeight="true" outlineLevel="0" collapsed="false">
      <c r="A35" s="67" t="n">
        <v>44013</v>
      </c>
      <c r="B35" s="68" t="s">
        <v>22</v>
      </c>
      <c r="D35" s="76"/>
      <c r="E35" s="76"/>
      <c r="F35" s="76"/>
      <c r="G35" s="76"/>
      <c r="H35" s="76"/>
      <c r="I35" s="78"/>
      <c r="J35" s="4"/>
      <c r="K35" s="4"/>
      <c r="M35" s="4"/>
    </row>
    <row r="36" customFormat="false" ht="15" hidden="false" customHeight="true" outlineLevel="0" collapsed="false">
      <c r="D36" s="38" t="s">
        <v>182</v>
      </c>
      <c r="E36" s="38"/>
      <c r="F36" s="38"/>
      <c r="G36" s="38"/>
      <c r="H36" s="38"/>
      <c r="I36" s="38" t="s">
        <v>103</v>
      </c>
      <c r="J36" s="38"/>
      <c r="K36" s="38"/>
      <c r="L36" s="38"/>
      <c r="M36" s="38"/>
      <c r="N36" s="38"/>
      <c r="O36" s="38"/>
      <c r="P36" s="38"/>
      <c r="Q36" s="38"/>
    </row>
    <row r="37" customFormat="false" ht="72.6" hidden="false" customHeight="false" outlineLevel="0" collapsed="false">
      <c r="A37" s="39" t="s">
        <v>104</v>
      </c>
      <c r="B37" s="39" t="s">
        <v>105</v>
      </c>
      <c r="C37" s="39" t="s">
        <v>183</v>
      </c>
      <c r="D37" s="40" t="s">
        <v>106</v>
      </c>
      <c r="E37" s="40" t="s">
        <v>107</v>
      </c>
      <c r="F37" s="40" t="s">
        <v>108</v>
      </c>
      <c r="G37" s="40" t="s">
        <v>109</v>
      </c>
      <c r="H37" s="57" t="s">
        <v>184</v>
      </c>
      <c r="I37" s="40" t="s">
        <v>111</v>
      </c>
      <c r="J37" s="40" t="s">
        <v>112</v>
      </c>
      <c r="K37" s="57" t="s">
        <v>185</v>
      </c>
      <c r="L37" s="40" t="s">
        <v>114</v>
      </c>
      <c r="M37" s="40" t="s">
        <v>115</v>
      </c>
      <c r="N37" s="57" t="s">
        <v>186</v>
      </c>
      <c r="O37" s="40" t="s">
        <v>117</v>
      </c>
      <c r="P37" s="40" t="s">
        <v>118</v>
      </c>
      <c r="Q37" s="57" t="s">
        <v>187</v>
      </c>
    </row>
    <row r="38" customFormat="false" ht="58.45" hidden="false" customHeight="false" outlineLevel="0" collapsed="false">
      <c r="A38" s="72" t="s">
        <v>125</v>
      </c>
      <c r="B38" s="72" t="s">
        <v>81</v>
      </c>
      <c r="C38" s="71" t="s">
        <v>188</v>
      </c>
      <c r="D38" s="54" t="s">
        <v>189</v>
      </c>
      <c r="E38" s="54" t="s">
        <v>190</v>
      </c>
      <c r="F38" s="54" t="s">
        <v>191</v>
      </c>
      <c r="G38" s="54" t="s">
        <v>189</v>
      </c>
      <c r="H38" s="79" t="n">
        <v>-0.182</v>
      </c>
      <c r="I38" s="54" t="n">
        <v>196</v>
      </c>
      <c r="J38" s="54" t="n">
        <v>243</v>
      </c>
      <c r="K38" s="79" t="n">
        <v>-0.193</v>
      </c>
      <c r="L38" s="54" t="s">
        <v>170</v>
      </c>
      <c r="M38" s="54" t="s">
        <v>170</v>
      </c>
      <c r="N38" s="54" t="s">
        <v>170</v>
      </c>
      <c r="O38" s="54" t="s">
        <v>170</v>
      </c>
      <c r="P38" s="54" t="s">
        <v>170</v>
      </c>
      <c r="Q38" s="54" t="s">
        <v>170</v>
      </c>
    </row>
    <row r="39" customFormat="false" ht="58.45" hidden="false" customHeight="false" outlineLevel="0" collapsed="false">
      <c r="A39" s="72" t="s">
        <v>125</v>
      </c>
      <c r="B39" s="72" t="s">
        <v>192</v>
      </c>
      <c r="C39" s="71" t="s">
        <v>188</v>
      </c>
      <c r="D39" s="54" t="s">
        <v>193</v>
      </c>
      <c r="E39" s="54" t="s">
        <v>190</v>
      </c>
      <c r="F39" s="54" t="s">
        <v>194</v>
      </c>
      <c r="G39" s="54" t="s">
        <v>193</v>
      </c>
      <c r="H39" s="79" t="n">
        <v>-0.833</v>
      </c>
      <c r="I39" s="54" t="n">
        <v>21</v>
      </c>
      <c r="J39" s="54" t="n">
        <v>92</v>
      </c>
      <c r="K39" s="79" t="n">
        <v>-0.772</v>
      </c>
      <c r="L39" s="54" t="s">
        <v>170</v>
      </c>
      <c r="M39" s="54" t="s">
        <v>170</v>
      </c>
      <c r="N39" s="54" t="s">
        <v>170</v>
      </c>
      <c r="O39" s="54" t="s">
        <v>170</v>
      </c>
      <c r="P39" s="54" t="s">
        <v>170</v>
      </c>
      <c r="Q39" s="54" t="s">
        <v>170</v>
      </c>
    </row>
    <row r="40" customFormat="false" ht="58.45" hidden="false" customHeight="false" outlineLevel="0" collapsed="false">
      <c r="A40" s="72" t="s">
        <v>125</v>
      </c>
      <c r="B40" s="72" t="s">
        <v>83</v>
      </c>
      <c r="C40" s="71" t="s">
        <v>188</v>
      </c>
      <c r="D40" s="54" t="s">
        <v>195</v>
      </c>
      <c r="E40" s="54" t="s">
        <v>190</v>
      </c>
      <c r="F40" s="54" t="s">
        <v>196</v>
      </c>
      <c r="G40" s="54" t="s">
        <v>195</v>
      </c>
      <c r="H40" s="79" t="n">
        <v>-0.886</v>
      </c>
      <c r="I40" s="54" t="n">
        <v>103</v>
      </c>
      <c r="J40" s="54" t="n">
        <v>215</v>
      </c>
      <c r="K40" s="79" t="n">
        <v>-0.521</v>
      </c>
      <c r="L40" s="54" t="s">
        <v>170</v>
      </c>
      <c r="M40" s="54" t="s">
        <v>170</v>
      </c>
      <c r="N40" s="54" t="s">
        <v>170</v>
      </c>
      <c r="O40" s="54" t="s">
        <v>170</v>
      </c>
      <c r="P40" s="54" t="s">
        <v>170</v>
      </c>
      <c r="Q40" s="54" t="s">
        <v>170</v>
      </c>
    </row>
    <row r="41" customFormat="false" ht="58.45" hidden="false" customHeight="false" outlineLevel="0" collapsed="false">
      <c r="A41" s="72" t="s">
        <v>125</v>
      </c>
      <c r="B41" s="72" t="s">
        <v>91</v>
      </c>
      <c r="C41" s="71" t="s">
        <v>188</v>
      </c>
      <c r="D41" s="54" t="s">
        <v>189</v>
      </c>
      <c r="E41" s="54" t="s">
        <v>190</v>
      </c>
      <c r="F41" s="54" t="s">
        <v>197</v>
      </c>
      <c r="G41" s="54" t="s">
        <v>189</v>
      </c>
      <c r="H41" s="79" t="n">
        <v>-0.977</v>
      </c>
      <c r="I41" s="54" t="n">
        <v>27</v>
      </c>
      <c r="J41" s="54" t="n">
        <v>26</v>
      </c>
      <c r="K41" s="79" t="n">
        <v>0.038</v>
      </c>
      <c r="L41" s="54" t="s">
        <v>170</v>
      </c>
      <c r="M41" s="54" t="s">
        <v>170</v>
      </c>
      <c r="N41" s="54" t="s">
        <v>170</v>
      </c>
      <c r="O41" s="54" t="s">
        <v>170</v>
      </c>
      <c r="P41" s="54" t="s">
        <v>170</v>
      </c>
      <c r="Q41" s="54" t="s">
        <v>170</v>
      </c>
    </row>
    <row r="42" customFormat="false" ht="58.45" hidden="false" customHeight="false" outlineLevel="0" collapsed="false">
      <c r="A42" s="72" t="s">
        <v>125</v>
      </c>
      <c r="B42" s="72" t="s">
        <v>78</v>
      </c>
      <c r="C42" s="71" t="s">
        <v>188</v>
      </c>
      <c r="D42" s="54" t="s">
        <v>198</v>
      </c>
      <c r="E42" s="54" t="s">
        <v>190</v>
      </c>
      <c r="F42" s="54" t="s">
        <v>199</v>
      </c>
      <c r="G42" s="54" t="s">
        <v>198</v>
      </c>
      <c r="H42" s="79" t="n">
        <v>-1</v>
      </c>
      <c r="I42" s="54" t="s">
        <v>190</v>
      </c>
      <c r="J42" s="54" t="s">
        <v>190</v>
      </c>
      <c r="K42" s="54" t="s">
        <v>170</v>
      </c>
      <c r="L42" s="54" t="s">
        <v>170</v>
      </c>
      <c r="M42" s="54" t="s">
        <v>170</v>
      </c>
      <c r="N42" s="54" t="s">
        <v>170</v>
      </c>
      <c r="O42" s="54" t="s">
        <v>170</v>
      </c>
      <c r="P42" s="54" t="s">
        <v>170</v>
      </c>
      <c r="Q42" s="54" t="s">
        <v>170</v>
      </c>
    </row>
    <row r="43" customFormat="false" ht="115.05" hidden="false" customHeight="false" outlineLevel="0" collapsed="false">
      <c r="A43" s="72" t="s">
        <v>125</v>
      </c>
      <c r="B43" s="72" t="s">
        <v>172</v>
      </c>
      <c r="C43" s="71" t="s">
        <v>188</v>
      </c>
      <c r="D43" s="54" t="s">
        <v>200</v>
      </c>
      <c r="E43" s="54" t="s">
        <v>190</v>
      </c>
      <c r="F43" s="54" t="s">
        <v>196</v>
      </c>
      <c r="G43" s="54" t="s">
        <v>200</v>
      </c>
      <c r="H43" s="79" t="n">
        <v>-0.857</v>
      </c>
      <c r="I43" s="54" t="n">
        <v>196</v>
      </c>
      <c r="J43" s="54" t="n">
        <v>574</v>
      </c>
      <c r="K43" s="79" t="n">
        <v>-0.659</v>
      </c>
      <c r="L43" s="54" t="s">
        <v>170</v>
      </c>
      <c r="M43" s="54" t="s">
        <v>170</v>
      </c>
      <c r="N43" s="54" t="s">
        <v>170</v>
      </c>
      <c r="O43" s="54" t="s">
        <v>170</v>
      </c>
      <c r="P43" s="54" t="s">
        <v>170</v>
      </c>
      <c r="Q43" s="54" t="s">
        <v>170</v>
      </c>
    </row>
    <row r="44" customFormat="false" ht="58.45" hidden="false" customHeight="false" outlineLevel="0" collapsed="false">
      <c r="A44" s="72" t="s">
        <v>125</v>
      </c>
      <c r="B44" s="72" t="s">
        <v>201</v>
      </c>
      <c r="C44" s="71" t="s">
        <v>188</v>
      </c>
      <c r="D44" s="54" t="s">
        <v>202</v>
      </c>
      <c r="E44" s="54" t="s">
        <v>190</v>
      </c>
      <c r="F44" s="54" t="s">
        <v>203</v>
      </c>
      <c r="G44" s="54" t="s">
        <v>202</v>
      </c>
      <c r="H44" s="79" t="n">
        <v>-0.533</v>
      </c>
      <c r="I44" s="54" t="n">
        <v>151</v>
      </c>
      <c r="J44" s="54" t="n">
        <v>373</v>
      </c>
      <c r="K44" s="79" t="n">
        <v>-0.595</v>
      </c>
      <c r="L44" s="54" t="s">
        <v>170</v>
      </c>
      <c r="M44" s="54" t="s">
        <v>170</v>
      </c>
      <c r="N44" s="54" t="s">
        <v>170</v>
      </c>
      <c r="O44" s="54" t="s">
        <v>170</v>
      </c>
      <c r="P44" s="54" t="s">
        <v>170</v>
      </c>
      <c r="Q44" s="54" t="s">
        <v>170</v>
      </c>
    </row>
    <row r="45" customFormat="false" ht="58.45" hidden="false" customHeight="false" outlineLevel="0" collapsed="false">
      <c r="A45" s="72" t="s">
        <v>125</v>
      </c>
      <c r="B45" s="72" t="s">
        <v>204</v>
      </c>
      <c r="C45" s="71" t="s">
        <v>188</v>
      </c>
      <c r="D45" s="54" t="s">
        <v>198</v>
      </c>
      <c r="E45" s="54" t="s">
        <v>190</v>
      </c>
      <c r="F45" s="54" t="s">
        <v>197</v>
      </c>
      <c r="G45" s="54" t="s">
        <v>198</v>
      </c>
      <c r="H45" s="79" t="n">
        <v>-0.833</v>
      </c>
      <c r="I45" s="54" t="n">
        <v>69</v>
      </c>
      <c r="J45" s="54" t="n">
        <v>121</v>
      </c>
      <c r="K45" s="79" t="n">
        <v>-0.43</v>
      </c>
      <c r="L45" s="54" t="s">
        <v>170</v>
      </c>
      <c r="M45" s="54" t="s">
        <v>170</v>
      </c>
      <c r="N45" s="54" t="s">
        <v>170</v>
      </c>
      <c r="O45" s="54" t="s">
        <v>170</v>
      </c>
      <c r="P45" s="54" t="s">
        <v>170</v>
      </c>
      <c r="Q45" s="54" t="s">
        <v>170</v>
      </c>
    </row>
    <row r="46" customFormat="false" ht="13.8" hidden="false" customHeight="false" outlineLevel="0" collapsed="false">
      <c r="A46" s="50" t="s">
        <v>136</v>
      </c>
      <c r="B46" s="2"/>
      <c r="C46" s="76"/>
      <c r="D46" s="76"/>
      <c r="E46" s="76"/>
      <c r="F46" s="76"/>
      <c r="G46" s="76"/>
      <c r="H46" s="76"/>
      <c r="I46" s="76"/>
      <c r="J46" s="76"/>
      <c r="K46" s="76"/>
      <c r="M46" s="76"/>
    </row>
    <row r="47" customFormat="false" ht="13.8" hidden="false" customHeight="false" outlineLevel="0" collapsed="false">
      <c r="A47" s="50" t="s">
        <v>137</v>
      </c>
      <c r="B47" s="2"/>
      <c r="C47" s="76"/>
      <c r="D47" s="76"/>
      <c r="E47" s="76"/>
      <c r="F47" s="76"/>
      <c r="G47" s="76"/>
      <c r="H47" s="76"/>
      <c r="I47" s="76"/>
      <c r="J47" s="76"/>
      <c r="K47" s="76"/>
      <c r="M47" s="76"/>
    </row>
    <row r="48" customFormat="false" ht="13.8" hidden="false" customHeight="false" outlineLevel="0" collapsed="false">
      <c r="A48" s="50" t="s">
        <v>138</v>
      </c>
      <c r="B48" s="2"/>
      <c r="C48" s="76"/>
      <c r="D48" s="76"/>
      <c r="E48" s="76"/>
      <c r="F48" s="76"/>
      <c r="G48" s="76"/>
      <c r="H48" s="76"/>
      <c r="I48" s="76"/>
      <c r="J48" s="76"/>
      <c r="K48" s="76"/>
      <c r="L48" s="76"/>
      <c r="M48" s="76"/>
    </row>
    <row r="49" customFormat="false" ht="13.8" hidden="false" customHeight="false" outlineLevel="0" collapsed="false">
      <c r="A49" s="50" t="s">
        <v>139</v>
      </c>
      <c r="B49" s="2"/>
      <c r="C49" s="76"/>
      <c r="D49" s="76"/>
      <c r="E49" s="76"/>
      <c r="F49" s="76"/>
      <c r="G49" s="76"/>
      <c r="H49" s="76"/>
      <c r="I49" s="76"/>
      <c r="J49" s="76"/>
      <c r="K49" s="76"/>
      <c r="L49" s="76"/>
      <c r="M49" s="76"/>
    </row>
    <row r="50" customFormat="false" ht="13.8" hidden="false" customHeight="false" outlineLevel="0" collapsed="false">
      <c r="A50" s="2"/>
      <c r="B50" s="2"/>
      <c r="C50" s="76"/>
      <c r="D50" s="76"/>
      <c r="E50" s="76"/>
      <c r="F50" s="76"/>
      <c r="G50" s="76"/>
      <c r="H50" s="76"/>
      <c r="I50" s="76"/>
      <c r="J50" s="76"/>
      <c r="K50" s="76"/>
      <c r="L50" s="76"/>
      <c r="M50" s="76"/>
    </row>
    <row r="51" customFormat="false" ht="13.8" hidden="false" customHeight="false" outlineLevel="0" collapsed="false">
      <c r="A51" s="2"/>
      <c r="B51" s="2"/>
      <c r="C51" s="76"/>
      <c r="D51" s="76"/>
      <c r="E51" s="76"/>
      <c r="F51" s="76"/>
      <c r="G51" s="76"/>
      <c r="H51" s="76"/>
      <c r="I51" s="76"/>
      <c r="J51" s="76"/>
      <c r="K51" s="76"/>
      <c r="L51" s="76"/>
      <c r="M51" s="76"/>
    </row>
    <row r="52" customFormat="false" ht="13.8" hidden="false" customHeight="false" outlineLevel="0" collapsed="false">
      <c r="A52" s="59" t="s">
        <v>140</v>
      </c>
      <c r="B52" s="61"/>
      <c r="C52" s="80"/>
      <c r="D52" s="81"/>
      <c r="E52" s="81"/>
      <c r="F52" s="81"/>
      <c r="G52" s="81"/>
      <c r="H52" s="81"/>
      <c r="I52" s="81"/>
      <c r="J52" s="81"/>
      <c r="K52" s="81"/>
      <c r="L52" s="81"/>
      <c r="M52" s="81"/>
    </row>
    <row r="53" customFormat="false" ht="72.6" hidden="false" customHeight="false" outlineLevel="0" collapsed="false">
      <c r="A53" s="62" t="s">
        <v>44</v>
      </c>
      <c r="B53" s="62" t="s">
        <v>205</v>
      </c>
      <c r="C53" s="76"/>
      <c r="D53" s="76"/>
      <c r="E53" s="76"/>
      <c r="F53" s="76"/>
      <c r="G53" s="76"/>
      <c r="H53" s="76"/>
      <c r="I53" s="76"/>
      <c r="J53" s="76"/>
      <c r="K53" s="76"/>
      <c r="L53" s="76"/>
      <c r="M53" s="76"/>
    </row>
    <row r="54" customFormat="false" ht="58.45" hidden="false" customHeight="false" outlineLevel="0" collapsed="false">
      <c r="A54" s="62" t="s">
        <v>206</v>
      </c>
      <c r="B54" s="62" t="s">
        <v>207</v>
      </c>
      <c r="C54" s="76"/>
    </row>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0">
    <mergeCell ref="E8:F8"/>
    <mergeCell ref="G8:H8"/>
    <mergeCell ref="I8:J8"/>
    <mergeCell ref="K8:L8"/>
    <mergeCell ref="M8:N8"/>
    <mergeCell ref="O8:P8"/>
    <mergeCell ref="Q8:R8"/>
    <mergeCell ref="S8:T8"/>
    <mergeCell ref="D36:H36"/>
    <mergeCell ref="I36:Q3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J8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6" activeCellId="0" sqref="A6"/>
    </sheetView>
  </sheetViews>
  <sheetFormatPr defaultColWidth="9.13671875" defaultRowHeight="13.8" zeroHeight="false" outlineLevelRow="0" outlineLevelCol="0"/>
  <cols>
    <col collapsed="false" customWidth="true" hidden="false" outlineLevel="0" max="2" min="1" style="82" width="18.66"/>
    <col collapsed="false" customWidth="true" hidden="false" outlineLevel="0" max="3" min="3" style="82" width="16.87"/>
    <col collapsed="false" customWidth="true" hidden="false" outlineLevel="0" max="5" min="4" style="82" width="16.14"/>
    <col collapsed="false" customWidth="true" hidden="false" outlineLevel="0" max="7" min="6" style="82" width="16.2"/>
    <col collapsed="false" customWidth="true" hidden="false" outlineLevel="0" max="8" min="8" style="82" width="22.66"/>
    <col collapsed="false" customWidth="true" hidden="false" outlineLevel="0" max="9" min="9" style="82" width="35.66"/>
    <col collapsed="false" customWidth="false" hidden="false" outlineLevel="0" max="1024" min="10" style="82" width="9.13"/>
  </cols>
  <sheetData>
    <row r="1" s="4" customFormat="true" ht="15" hidden="false" customHeight="false" outlineLevel="0" collapsed="false">
      <c r="A1" s="64" t="s">
        <v>208</v>
      </c>
      <c r="B1" s="64"/>
    </row>
    <row r="2" s="4" customFormat="true" ht="13.8" hidden="false" customHeight="false" outlineLevel="0" collapsed="false">
      <c r="A2" s="31" t="s">
        <v>209</v>
      </c>
    </row>
    <row r="3" s="4" customFormat="true" ht="15" hidden="false" customHeight="false" outlineLevel="0" collapsed="false">
      <c r="A3" s="31" t="s">
        <v>210</v>
      </c>
      <c r="B3" s="64"/>
    </row>
    <row r="4" s="32" customFormat="true" ht="13.8" hidden="false" customHeight="false" outlineLevel="0" collapsed="false">
      <c r="A4" s="31" t="s">
        <v>58</v>
      </c>
    </row>
    <row r="5" customFormat="false" ht="16" hidden="false" customHeight="false" outlineLevel="0" collapsed="false">
      <c r="A5" s="35" t="s">
        <v>60</v>
      </c>
      <c r="B5" s="35" t="s">
        <v>61</v>
      </c>
      <c r="J5" s="83"/>
    </row>
    <row r="6" customFormat="false" ht="16" hidden="false" customHeight="false" outlineLevel="0" collapsed="false">
      <c r="A6" s="37" t="s">
        <v>63</v>
      </c>
      <c r="B6" s="84" t="s">
        <v>22</v>
      </c>
      <c r="J6" s="83"/>
    </row>
    <row r="7" customFormat="false" ht="58.45" hidden="false" customHeight="false" outlineLevel="0" collapsed="false">
      <c r="A7" s="39" t="s">
        <v>211</v>
      </c>
      <c r="B7" s="40" t="s">
        <v>212</v>
      </c>
      <c r="C7" s="40" t="s">
        <v>213</v>
      </c>
      <c r="D7" s="40" t="s">
        <v>214</v>
      </c>
      <c r="E7" s="40" t="s">
        <v>215</v>
      </c>
      <c r="F7" s="40" t="s">
        <v>216</v>
      </c>
      <c r="G7" s="40" t="s">
        <v>217</v>
      </c>
      <c r="H7" s="40" t="s">
        <v>218</v>
      </c>
      <c r="I7" s="40" t="s">
        <v>219</v>
      </c>
      <c r="J7" s="83"/>
    </row>
    <row r="8" customFormat="false" ht="16" hidden="false" customHeight="false" outlineLevel="0" collapsed="false">
      <c r="A8" s="82" t="s">
        <v>220</v>
      </c>
      <c r="B8" s="85" t="s">
        <v>221</v>
      </c>
      <c r="C8" s="82" t="s">
        <v>222</v>
      </c>
      <c r="D8" s="86" t="s">
        <v>223</v>
      </c>
      <c r="E8" s="86" t="s">
        <v>121</v>
      </c>
      <c r="F8" s="86" t="s">
        <v>22</v>
      </c>
      <c r="G8" s="82" t="n">
        <v>79977</v>
      </c>
      <c r="H8" s="82" t="n">
        <v>32.78</v>
      </c>
      <c r="I8" s="86" t="s">
        <v>79</v>
      </c>
      <c r="J8" s="83"/>
    </row>
    <row r="9" customFormat="false" ht="16" hidden="false" customHeight="false" outlineLevel="0" collapsed="false">
      <c r="A9" s="82" t="s">
        <v>224</v>
      </c>
      <c r="B9" s="85" t="s">
        <v>221</v>
      </c>
      <c r="C9" s="82" t="s">
        <v>225</v>
      </c>
      <c r="D9" s="86" t="s">
        <v>223</v>
      </c>
      <c r="E9" s="86" t="s">
        <v>121</v>
      </c>
      <c r="F9" s="86" t="s">
        <v>22</v>
      </c>
      <c r="G9" s="82" t="n">
        <v>18653</v>
      </c>
      <c r="H9" s="82" t="n">
        <v>20.44</v>
      </c>
      <c r="I9" s="86" t="s">
        <v>79</v>
      </c>
      <c r="J9" s="83"/>
    </row>
    <row r="10" customFormat="false" ht="16" hidden="false" customHeight="false" outlineLevel="0" collapsed="false">
      <c r="A10" s="82" t="s">
        <v>226</v>
      </c>
      <c r="B10" s="85" t="s">
        <v>221</v>
      </c>
      <c r="C10" s="82" t="s">
        <v>227</v>
      </c>
      <c r="D10" s="86" t="s">
        <v>223</v>
      </c>
      <c r="E10" s="86" t="s">
        <v>121</v>
      </c>
      <c r="F10" s="86" t="s">
        <v>22</v>
      </c>
      <c r="G10" s="82" t="n">
        <v>61996</v>
      </c>
      <c r="H10" s="82" t="n">
        <v>46.28</v>
      </c>
      <c r="I10" s="86" t="s">
        <v>79</v>
      </c>
      <c r="J10" s="83"/>
    </row>
    <row r="11" customFormat="false" ht="16" hidden="false" customHeight="false" outlineLevel="0" collapsed="false">
      <c r="A11" s="82" t="s">
        <v>228</v>
      </c>
      <c r="B11" s="85" t="s">
        <v>221</v>
      </c>
      <c r="C11" s="82" t="s">
        <v>227</v>
      </c>
      <c r="D11" s="86" t="s">
        <v>223</v>
      </c>
      <c r="E11" s="86" t="s">
        <v>121</v>
      </c>
      <c r="F11" s="86" t="s">
        <v>22</v>
      </c>
      <c r="G11" s="82" t="n">
        <v>679</v>
      </c>
      <c r="H11" s="82" t="n">
        <v>99.85</v>
      </c>
      <c r="I11" s="86" t="s">
        <v>79</v>
      </c>
      <c r="J11" s="83"/>
    </row>
    <row r="12" customFormat="false" ht="16" hidden="false" customHeight="false" outlineLevel="0" collapsed="false">
      <c r="A12" s="82" t="s">
        <v>229</v>
      </c>
      <c r="B12" s="85" t="s">
        <v>221</v>
      </c>
      <c r="C12" s="82" t="s">
        <v>227</v>
      </c>
      <c r="D12" s="86" t="s">
        <v>223</v>
      </c>
      <c r="E12" s="86" t="s">
        <v>121</v>
      </c>
      <c r="F12" s="86" t="s">
        <v>22</v>
      </c>
      <c r="G12" s="82" t="n">
        <v>163</v>
      </c>
      <c r="H12" s="82" t="n">
        <v>0</v>
      </c>
      <c r="I12" s="86" t="s">
        <v>79</v>
      </c>
      <c r="J12" s="83"/>
    </row>
    <row r="13" customFormat="false" ht="16" hidden="false" customHeight="false" outlineLevel="0" collapsed="false">
      <c r="A13" s="82" t="s">
        <v>230</v>
      </c>
      <c r="B13" s="85" t="s">
        <v>221</v>
      </c>
      <c r="C13" s="82" t="s">
        <v>227</v>
      </c>
      <c r="D13" s="86" t="s">
        <v>223</v>
      </c>
      <c r="E13" s="86" t="s">
        <v>121</v>
      </c>
      <c r="F13" s="86" t="s">
        <v>22</v>
      </c>
      <c r="G13" s="82" t="n">
        <v>4482</v>
      </c>
      <c r="H13" s="82" t="n">
        <v>0</v>
      </c>
      <c r="I13" s="86" t="s">
        <v>79</v>
      </c>
      <c r="J13" s="83"/>
    </row>
    <row r="14" customFormat="false" ht="16" hidden="false" customHeight="false" outlineLevel="0" collapsed="false">
      <c r="A14" s="82" t="s">
        <v>231</v>
      </c>
      <c r="B14" s="85" t="s">
        <v>221</v>
      </c>
      <c r="C14" s="82" t="s">
        <v>227</v>
      </c>
      <c r="D14" s="86" t="s">
        <v>223</v>
      </c>
      <c r="E14" s="86" t="s">
        <v>121</v>
      </c>
      <c r="F14" s="86" t="s">
        <v>22</v>
      </c>
      <c r="G14" s="82" t="n">
        <v>874</v>
      </c>
      <c r="H14" s="82" t="n">
        <v>0</v>
      </c>
      <c r="I14" s="86" t="s">
        <v>79</v>
      </c>
      <c r="J14" s="83"/>
    </row>
    <row r="15" customFormat="false" ht="16" hidden="false" customHeight="false" outlineLevel="0" collapsed="false">
      <c r="A15" s="82" t="s">
        <v>232</v>
      </c>
      <c r="B15" s="85" t="s">
        <v>221</v>
      </c>
      <c r="C15" s="82" t="s">
        <v>233</v>
      </c>
      <c r="D15" s="86" t="s">
        <v>223</v>
      </c>
      <c r="E15" s="86" t="s">
        <v>121</v>
      </c>
      <c r="F15" s="86" t="s">
        <v>22</v>
      </c>
      <c r="G15" s="82" t="n">
        <v>257</v>
      </c>
      <c r="H15" s="82" t="n">
        <v>0</v>
      </c>
      <c r="I15" s="86" t="s">
        <v>79</v>
      </c>
      <c r="J15" s="83"/>
    </row>
    <row r="16" customFormat="false" ht="22.6" hidden="false" customHeight="false" outlineLevel="0" collapsed="false">
      <c r="A16" s="82" t="s">
        <v>234</v>
      </c>
      <c r="B16" s="85" t="s">
        <v>235</v>
      </c>
      <c r="C16" s="82" t="s">
        <v>236</v>
      </c>
      <c r="D16" s="86" t="s">
        <v>223</v>
      </c>
      <c r="E16" s="86" t="s">
        <v>121</v>
      </c>
      <c r="F16" s="86" t="s">
        <v>22</v>
      </c>
      <c r="G16" s="82" t="n">
        <v>2726</v>
      </c>
      <c r="H16" s="82" t="n">
        <v>100</v>
      </c>
      <c r="I16" s="86" t="s">
        <v>79</v>
      </c>
      <c r="J16" s="83"/>
    </row>
    <row r="17" customFormat="false" ht="16" hidden="false" customHeight="false" outlineLevel="0" collapsed="false">
      <c r="A17" s="82" t="s">
        <v>237</v>
      </c>
      <c r="B17" s="85" t="s">
        <v>221</v>
      </c>
      <c r="C17" s="82" t="s">
        <v>238</v>
      </c>
      <c r="D17" s="86" t="s">
        <v>223</v>
      </c>
      <c r="E17" s="86" t="s">
        <v>121</v>
      </c>
      <c r="F17" s="86" t="s">
        <v>22</v>
      </c>
      <c r="G17" s="82" t="n">
        <v>15320</v>
      </c>
      <c r="H17" s="82" t="n">
        <v>35.52</v>
      </c>
      <c r="I17" s="86" t="s">
        <v>79</v>
      </c>
      <c r="J17" s="83"/>
    </row>
    <row r="18" customFormat="false" ht="16" hidden="false" customHeight="false" outlineLevel="0" collapsed="false">
      <c r="A18" s="82" t="s">
        <v>239</v>
      </c>
      <c r="B18" s="85" t="s">
        <v>221</v>
      </c>
      <c r="C18" s="82" t="s">
        <v>240</v>
      </c>
      <c r="D18" s="86" t="s">
        <v>223</v>
      </c>
      <c r="E18" s="86" t="s">
        <v>121</v>
      </c>
      <c r="F18" s="86" t="s">
        <v>22</v>
      </c>
      <c r="G18" s="82" t="n">
        <v>26844</v>
      </c>
      <c r="H18" s="82" t="n">
        <v>72.86</v>
      </c>
      <c r="I18" s="86" t="s">
        <v>79</v>
      </c>
      <c r="J18" s="83"/>
    </row>
    <row r="19" customFormat="false" ht="16" hidden="false" customHeight="false" outlineLevel="0" collapsed="false">
      <c r="A19" s="82" t="s">
        <v>241</v>
      </c>
      <c r="B19" s="85" t="s">
        <v>221</v>
      </c>
      <c r="C19" s="82" t="s">
        <v>242</v>
      </c>
      <c r="D19" s="86" t="s">
        <v>223</v>
      </c>
      <c r="E19" s="86" t="s">
        <v>121</v>
      </c>
      <c r="F19" s="86" t="s">
        <v>22</v>
      </c>
      <c r="G19" s="82" t="n">
        <v>6399</v>
      </c>
      <c r="H19" s="82" t="n">
        <v>0</v>
      </c>
      <c r="I19" s="86" t="s">
        <v>79</v>
      </c>
      <c r="J19" s="83"/>
    </row>
    <row r="20" customFormat="false" ht="16" hidden="false" customHeight="false" outlineLevel="0" collapsed="false">
      <c r="A20" s="82" t="s">
        <v>243</v>
      </c>
      <c r="B20" s="85" t="s">
        <v>221</v>
      </c>
      <c r="C20" s="82" t="s">
        <v>244</v>
      </c>
      <c r="D20" s="86" t="s">
        <v>223</v>
      </c>
      <c r="E20" s="86" t="s">
        <v>121</v>
      </c>
      <c r="F20" s="86" t="s">
        <v>22</v>
      </c>
      <c r="G20" s="82" t="n">
        <v>3725</v>
      </c>
      <c r="H20" s="82" t="n">
        <v>21.42</v>
      </c>
      <c r="I20" s="86" t="s">
        <v>79</v>
      </c>
      <c r="J20" s="83"/>
    </row>
    <row r="21" customFormat="false" ht="16" hidden="false" customHeight="false" outlineLevel="0" collapsed="false">
      <c r="A21" s="82" t="s">
        <v>245</v>
      </c>
      <c r="B21" s="85" t="s">
        <v>221</v>
      </c>
      <c r="C21" s="82" t="s">
        <v>246</v>
      </c>
      <c r="D21" s="86" t="s">
        <v>223</v>
      </c>
      <c r="E21" s="86" t="s">
        <v>121</v>
      </c>
      <c r="F21" s="86" t="s">
        <v>22</v>
      </c>
      <c r="G21" s="82" t="n">
        <v>114137</v>
      </c>
      <c r="H21" s="82" t="n">
        <v>0.11</v>
      </c>
      <c r="I21" s="86" t="s">
        <v>79</v>
      </c>
      <c r="J21" s="83"/>
    </row>
    <row r="22" customFormat="false" ht="22.6" hidden="false" customHeight="false" outlineLevel="0" collapsed="false">
      <c r="A22" s="82" t="s">
        <v>247</v>
      </c>
      <c r="B22" s="85" t="s">
        <v>235</v>
      </c>
      <c r="C22" s="82" t="s">
        <v>248</v>
      </c>
      <c r="D22" s="86" t="s">
        <v>223</v>
      </c>
      <c r="E22" s="86" t="s">
        <v>121</v>
      </c>
      <c r="F22" s="86" t="s">
        <v>22</v>
      </c>
      <c r="G22" s="82" t="n">
        <v>71453</v>
      </c>
      <c r="H22" s="82" t="n">
        <v>0</v>
      </c>
      <c r="I22" s="86" t="s">
        <v>79</v>
      </c>
      <c r="J22" s="83"/>
    </row>
    <row r="23" customFormat="false" ht="22.6" hidden="false" customHeight="false" outlineLevel="0" collapsed="false">
      <c r="A23" s="82" t="s">
        <v>249</v>
      </c>
      <c r="B23" s="85" t="s">
        <v>235</v>
      </c>
      <c r="C23" s="82" t="s">
        <v>250</v>
      </c>
      <c r="D23" s="86" t="s">
        <v>223</v>
      </c>
      <c r="E23" s="86" t="s">
        <v>121</v>
      </c>
      <c r="F23" s="86" t="s">
        <v>22</v>
      </c>
      <c r="G23" s="82" t="n">
        <v>3978</v>
      </c>
      <c r="H23" s="82" t="n">
        <v>23.66</v>
      </c>
      <c r="I23" s="86" t="s">
        <v>79</v>
      </c>
      <c r="J23" s="83"/>
    </row>
    <row r="24" customFormat="false" ht="16" hidden="false" customHeight="false" outlineLevel="0" collapsed="false">
      <c r="A24" s="82" t="s">
        <v>251</v>
      </c>
      <c r="B24" s="85" t="s">
        <v>221</v>
      </c>
      <c r="C24" s="82" t="s">
        <v>236</v>
      </c>
      <c r="D24" s="86" t="s">
        <v>223</v>
      </c>
      <c r="E24" s="86" t="s">
        <v>121</v>
      </c>
      <c r="F24" s="86" t="s">
        <v>22</v>
      </c>
      <c r="G24" s="82" t="n">
        <v>326</v>
      </c>
      <c r="H24" s="82" t="n">
        <v>100</v>
      </c>
      <c r="I24" s="86" t="s">
        <v>79</v>
      </c>
      <c r="J24" s="83"/>
    </row>
    <row r="25" customFormat="false" ht="16" hidden="false" customHeight="false" outlineLevel="0" collapsed="false">
      <c r="A25" s="82" t="s">
        <v>252</v>
      </c>
      <c r="B25" s="85" t="s">
        <v>221</v>
      </c>
      <c r="C25" s="82" t="s">
        <v>253</v>
      </c>
      <c r="D25" s="86" t="s">
        <v>223</v>
      </c>
      <c r="E25" s="86" t="s">
        <v>121</v>
      </c>
      <c r="F25" s="86" t="s">
        <v>22</v>
      </c>
      <c r="G25" s="82" t="n">
        <v>43209</v>
      </c>
      <c r="H25" s="82" t="n">
        <v>0</v>
      </c>
      <c r="I25" s="86" t="s">
        <v>79</v>
      </c>
      <c r="J25" s="83"/>
    </row>
    <row r="26" customFormat="false" ht="16" hidden="false" customHeight="false" outlineLevel="0" collapsed="false">
      <c r="A26" s="82" t="s">
        <v>254</v>
      </c>
      <c r="B26" s="85" t="s">
        <v>221</v>
      </c>
      <c r="C26" s="82" t="s">
        <v>255</v>
      </c>
      <c r="D26" s="86" t="s">
        <v>223</v>
      </c>
      <c r="E26" s="86" t="s">
        <v>121</v>
      </c>
      <c r="F26" s="86" t="s">
        <v>22</v>
      </c>
      <c r="G26" s="82" t="n">
        <v>15603</v>
      </c>
      <c r="H26" s="82" t="n">
        <v>0.09</v>
      </c>
      <c r="I26" s="86" t="s">
        <v>79</v>
      </c>
      <c r="J26" s="83"/>
    </row>
    <row r="27" customFormat="false" ht="16" hidden="false" customHeight="false" outlineLevel="0" collapsed="false">
      <c r="A27" s="82" t="s">
        <v>256</v>
      </c>
      <c r="B27" s="85" t="s">
        <v>221</v>
      </c>
      <c r="C27" s="82" t="s">
        <v>257</v>
      </c>
      <c r="D27" s="86" t="s">
        <v>223</v>
      </c>
      <c r="E27" s="86" t="s">
        <v>121</v>
      </c>
      <c r="F27" s="86" t="s">
        <v>22</v>
      </c>
      <c r="G27" s="82" t="n">
        <v>92617</v>
      </c>
      <c r="H27" s="82" t="n">
        <v>0.12</v>
      </c>
      <c r="I27" s="86" t="s">
        <v>79</v>
      </c>
      <c r="J27" s="83"/>
    </row>
    <row r="28" customFormat="false" ht="16" hidden="false" customHeight="false" outlineLevel="0" collapsed="false">
      <c r="A28" s="82" t="s">
        <v>258</v>
      </c>
      <c r="B28" s="85" t="s">
        <v>221</v>
      </c>
      <c r="C28" s="82" t="s">
        <v>257</v>
      </c>
      <c r="D28" s="86" t="s">
        <v>223</v>
      </c>
      <c r="E28" s="86" t="s">
        <v>121</v>
      </c>
      <c r="F28" s="86" t="s">
        <v>22</v>
      </c>
      <c r="G28" s="82" t="n">
        <v>2136</v>
      </c>
      <c r="H28" s="82" t="n">
        <v>0</v>
      </c>
      <c r="I28" s="86" t="s">
        <v>79</v>
      </c>
      <c r="J28" s="83"/>
    </row>
    <row r="29" customFormat="false" ht="16" hidden="false" customHeight="false" outlineLevel="0" collapsed="false">
      <c r="A29" s="82" t="s">
        <v>259</v>
      </c>
      <c r="B29" s="85" t="s">
        <v>221</v>
      </c>
      <c r="C29" s="82" t="s">
        <v>260</v>
      </c>
      <c r="D29" s="86" t="s">
        <v>223</v>
      </c>
      <c r="E29" s="86" t="s">
        <v>121</v>
      </c>
      <c r="F29" s="86" t="s">
        <v>22</v>
      </c>
      <c r="G29" s="82" t="n">
        <v>552</v>
      </c>
      <c r="H29" s="82" t="n">
        <v>100</v>
      </c>
      <c r="I29" s="86" t="s">
        <v>79</v>
      </c>
      <c r="J29" s="83"/>
    </row>
    <row r="30" customFormat="false" ht="16" hidden="false" customHeight="false" outlineLevel="0" collapsed="false">
      <c r="A30" s="82" t="s">
        <v>261</v>
      </c>
      <c r="B30" s="85" t="s">
        <v>221</v>
      </c>
      <c r="C30" s="82" t="s">
        <v>233</v>
      </c>
      <c r="D30" s="86" t="s">
        <v>223</v>
      </c>
      <c r="E30" s="86" t="s">
        <v>121</v>
      </c>
      <c r="F30" s="86" t="s">
        <v>22</v>
      </c>
      <c r="G30" s="82" t="n">
        <v>1638</v>
      </c>
      <c r="H30" s="82" t="n">
        <v>3.3</v>
      </c>
      <c r="I30" s="86" t="s">
        <v>79</v>
      </c>
      <c r="J30" s="83"/>
    </row>
    <row r="31" customFormat="false" ht="16" hidden="false" customHeight="false" outlineLevel="0" collapsed="false">
      <c r="A31" s="82" t="s">
        <v>262</v>
      </c>
      <c r="B31" s="85" t="s">
        <v>221</v>
      </c>
      <c r="C31" s="82" t="s">
        <v>263</v>
      </c>
      <c r="D31" s="86" t="s">
        <v>223</v>
      </c>
      <c r="E31" s="86" t="s">
        <v>121</v>
      </c>
      <c r="F31" s="86" t="s">
        <v>22</v>
      </c>
      <c r="G31" s="82" t="n">
        <v>685</v>
      </c>
      <c r="H31" s="82" t="n">
        <v>0</v>
      </c>
      <c r="I31" s="86" t="s">
        <v>79</v>
      </c>
      <c r="J31" s="83"/>
    </row>
    <row r="32" customFormat="false" ht="16" hidden="false" customHeight="false" outlineLevel="0" collapsed="false">
      <c r="A32" s="82" t="s">
        <v>264</v>
      </c>
      <c r="B32" s="85" t="s">
        <v>221</v>
      </c>
      <c r="C32" s="82" t="s">
        <v>265</v>
      </c>
      <c r="D32" s="86" t="s">
        <v>223</v>
      </c>
      <c r="E32" s="86" t="s">
        <v>121</v>
      </c>
      <c r="F32" s="86" t="s">
        <v>22</v>
      </c>
      <c r="G32" s="82" t="n">
        <v>8631</v>
      </c>
      <c r="H32" s="82" t="n">
        <v>38.76</v>
      </c>
      <c r="I32" s="86" t="s">
        <v>79</v>
      </c>
      <c r="J32" s="83"/>
    </row>
    <row r="33" customFormat="false" ht="16" hidden="false" customHeight="false" outlineLevel="0" collapsed="false">
      <c r="A33" s="82" t="s">
        <v>266</v>
      </c>
      <c r="B33" s="85" t="s">
        <v>221</v>
      </c>
      <c r="C33" s="82" t="s">
        <v>267</v>
      </c>
      <c r="D33" s="86" t="s">
        <v>223</v>
      </c>
      <c r="E33" s="86" t="s">
        <v>121</v>
      </c>
      <c r="F33" s="86" t="s">
        <v>22</v>
      </c>
      <c r="G33" s="82" t="n">
        <v>8268</v>
      </c>
      <c r="H33" s="82" t="n">
        <v>63.72</v>
      </c>
      <c r="I33" s="86" t="s">
        <v>79</v>
      </c>
      <c r="J33" s="83"/>
    </row>
    <row r="34" customFormat="false" ht="16" hidden="false" customHeight="false" outlineLevel="0" collapsed="false">
      <c r="A34" s="82" t="s">
        <v>268</v>
      </c>
      <c r="B34" s="85" t="s">
        <v>221</v>
      </c>
      <c r="C34" s="82" t="s">
        <v>269</v>
      </c>
      <c r="D34" s="86" t="s">
        <v>223</v>
      </c>
      <c r="E34" s="86" t="s">
        <v>121</v>
      </c>
      <c r="F34" s="86" t="s">
        <v>22</v>
      </c>
      <c r="G34" s="82" t="n">
        <v>2935</v>
      </c>
      <c r="H34" s="82" t="n">
        <v>0</v>
      </c>
      <c r="I34" s="86" t="s">
        <v>79</v>
      </c>
      <c r="J34" s="83"/>
    </row>
    <row r="35" customFormat="false" ht="16" hidden="false" customHeight="false" outlineLevel="0" collapsed="false">
      <c r="A35" s="82" t="s">
        <v>270</v>
      </c>
      <c r="B35" s="85" t="s">
        <v>221</v>
      </c>
      <c r="C35" s="82" t="s">
        <v>271</v>
      </c>
      <c r="D35" s="86" t="s">
        <v>223</v>
      </c>
      <c r="E35" s="86" t="s">
        <v>121</v>
      </c>
      <c r="F35" s="86" t="s">
        <v>22</v>
      </c>
      <c r="G35" s="82" t="n">
        <v>2966</v>
      </c>
      <c r="H35" s="82" t="n">
        <v>0</v>
      </c>
      <c r="I35" s="86" t="s">
        <v>79</v>
      </c>
      <c r="J35" s="83"/>
    </row>
    <row r="36" customFormat="false" ht="16" hidden="false" customHeight="false" outlineLevel="0" collapsed="false">
      <c r="A36" s="82" t="s">
        <v>272</v>
      </c>
      <c r="B36" s="85" t="s">
        <v>221</v>
      </c>
      <c r="C36" s="82" t="s">
        <v>273</v>
      </c>
      <c r="D36" s="86" t="s">
        <v>223</v>
      </c>
      <c r="E36" s="86" t="s">
        <v>121</v>
      </c>
      <c r="F36" s="86" t="s">
        <v>22</v>
      </c>
      <c r="G36" s="82" t="n">
        <v>976</v>
      </c>
      <c r="H36" s="82" t="n">
        <v>0</v>
      </c>
      <c r="I36" s="86" t="s">
        <v>79</v>
      </c>
      <c r="J36" s="83"/>
    </row>
    <row r="37" customFormat="false" ht="16" hidden="false" customHeight="false" outlineLevel="0" collapsed="false">
      <c r="A37" s="82" t="s">
        <v>274</v>
      </c>
      <c r="B37" s="85" t="s">
        <v>221</v>
      </c>
      <c r="C37" s="82" t="s">
        <v>275</v>
      </c>
      <c r="D37" s="86" t="s">
        <v>223</v>
      </c>
      <c r="E37" s="86" t="s">
        <v>121</v>
      </c>
      <c r="F37" s="86" t="s">
        <v>22</v>
      </c>
      <c r="G37" s="82" t="n">
        <v>18399</v>
      </c>
      <c r="H37" s="82" t="n">
        <v>2.78</v>
      </c>
      <c r="I37" s="86" t="s">
        <v>79</v>
      </c>
      <c r="J37" s="83"/>
    </row>
    <row r="38" customFormat="false" ht="16" hidden="false" customHeight="false" outlineLevel="0" collapsed="false">
      <c r="A38" s="82" t="s">
        <v>276</v>
      </c>
      <c r="B38" s="85" t="s">
        <v>221</v>
      </c>
      <c r="C38" s="82" t="s">
        <v>257</v>
      </c>
      <c r="D38" s="86" t="s">
        <v>223</v>
      </c>
      <c r="E38" s="86" t="s">
        <v>121</v>
      </c>
      <c r="F38" s="86" t="s">
        <v>22</v>
      </c>
      <c r="G38" s="82" t="n">
        <v>21935</v>
      </c>
      <c r="H38" s="82" t="n">
        <v>100</v>
      </c>
      <c r="I38" s="86" t="s">
        <v>79</v>
      </c>
      <c r="J38" s="83"/>
    </row>
    <row r="39" customFormat="false" ht="16" hidden="false" customHeight="false" outlineLevel="0" collapsed="false">
      <c r="A39" s="82" t="s">
        <v>277</v>
      </c>
      <c r="B39" s="85" t="s">
        <v>221</v>
      </c>
      <c r="C39" s="82" t="s">
        <v>278</v>
      </c>
      <c r="D39" s="86" t="s">
        <v>223</v>
      </c>
      <c r="E39" s="86" t="s">
        <v>121</v>
      </c>
      <c r="F39" s="86" t="s">
        <v>22</v>
      </c>
      <c r="G39" s="82" t="n">
        <v>4652</v>
      </c>
      <c r="H39" s="82" t="n">
        <v>55.76</v>
      </c>
      <c r="I39" s="86" t="s">
        <v>79</v>
      </c>
      <c r="J39" s="83"/>
    </row>
    <row r="40" customFormat="false" ht="16" hidden="false" customHeight="false" outlineLevel="0" collapsed="false">
      <c r="A40" s="82" t="s">
        <v>279</v>
      </c>
      <c r="B40" s="85" t="s">
        <v>221</v>
      </c>
      <c r="C40" s="82" t="s">
        <v>280</v>
      </c>
      <c r="D40" s="86" t="s">
        <v>223</v>
      </c>
      <c r="E40" s="86" t="s">
        <v>121</v>
      </c>
      <c r="F40" s="86" t="s">
        <v>22</v>
      </c>
      <c r="G40" s="82" t="n">
        <v>200520</v>
      </c>
      <c r="H40" s="82" t="n">
        <v>0</v>
      </c>
      <c r="I40" s="86" t="s">
        <v>79</v>
      </c>
      <c r="J40" s="83"/>
    </row>
    <row r="41" customFormat="false" ht="16" hidden="false" customHeight="false" outlineLevel="0" collapsed="false">
      <c r="A41" s="82" t="s">
        <v>281</v>
      </c>
      <c r="B41" s="85" t="s">
        <v>221</v>
      </c>
      <c r="C41" s="82" t="s">
        <v>280</v>
      </c>
      <c r="D41" s="86" t="s">
        <v>223</v>
      </c>
      <c r="E41" s="86" t="s">
        <v>121</v>
      </c>
      <c r="F41" s="86" t="s">
        <v>22</v>
      </c>
      <c r="G41" s="82" t="n">
        <v>38647</v>
      </c>
      <c r="H41" s="82" t="n">
        <v>0</v>
      </c>
      <c r="I41" s="86" t="s">
        <v>79</v>
      </c>
      <c r="J41" s="83"/>
    </row>
    <row r="42" customFormat="false" ht="16" hidden="false" customHeight="false" outlineLevel="0" collapsed="false">
      <c r="A42" s="82" t="s">
        <v>282</v>
      </c>
      <c r="B42" s="85" t="s">
        <v>221</v>
      </c>
      <c r="C42" s="82" t="s">
        <v>265</v>
      </c>
      <c r="D42" s="86" t="s">
        <v>223</v>
      </c>
      <c r="E42" s="86" t="s">
        <v>121</v>
      </c>
      <c r="F42" s="86" t="s">
        <v>22</v>
      </c>
      <c r="G42" s="82" t="n">
        <v>246</v>
      </c>
      <c r="H42" s="82" t="n">
        <v>88.21</v>
      </c>
      <c r="I42" s="86" t="s">
        <v>79</v>
      </c>
      <c r="J42" s="83"/>
    </row>
    <row r="43" customFormat="false" ht="16" hidden="false" customHeight="false" outlineLevel="0" collapsed="false">
      <c r="A43" s="82" t="s">
        <v>283</v>
      </c>
      <c r="B43" s="85" t="s">
        <v>221</v>
      </c>
      <c r="C43" s="82" t="s">
        <v>265</v>
      </c>
      <c r="D43" s="86" t="s">
        <v>223</v>
      </c>
      <c r="E43" s="86" t="s">
        <v>121</v>
      </c>
      <c r="F43" s="86" t="s">
        <v>22</v>
      </c>
      <c r="G43" s="82" t="n">
        <v>343</v>
      </c>
      <c r="H43" s="82" t="n">
        <v>0</v>
      </c>
      <c r="I43" s="86" t="s">
        <v>79</v>
      </c>
      <c r="J43" s="83"/>
    </row>
    <row r="44" customFormat="false" ht="16" hidden="false" customHeight="false" outlineLevel="0" collapsed="false">
      <c r="A44" s="82" t="s">
        <v>284</v>
      </c>
      <c r="B44" s="85" t="s">
        <v>221</v>
      </c>
      <c r="C44" s="82" t="s">
        <v>265</v>
      </c>
      <c r="D44" s="86" t="s">
        <v>223</v>
      </c>
      <c r="E44" s="86" t="s">
        <v>121</v>
      </c>
      <c r="F44" s="86" t="s">
        <v>22</v>
      </c>
      <c r="G44" s="82" t="n">
        <v>1603</v>
      </c>
      <c r="H44" s="82" t="n">
        <v>100</v>
      </c>
      <c r="I44" s="86" t="s">
        <v>79</v>
      </c>
      <c r="J44" s="83"/>
    </row>
    <row r="45" customFormat="false" ht="16" hidden="false" customHeight="false" outlineLevel="0" collapsed="false">
      <c r="A45" s="82" t="s">
        <v>285</v>
      </c>
      <c r="B45" s="85" t="s">
        <v>221</v>
      </c>
      <c r="C45" s="82" t="s">
        <v>265</v>
      </c>
      <c r="D45" s="86" t="s">
        <v>223</v>
      </c>
      <c r="E45" s="86" t="s">
        <v>121</v>
      </c>
      <c r="F45" s="86" t="s">
        <v>22</v>
      </c>
      <c r="G45" s="82" t="n">
        <v>407</v>
      </c>
      <c r="H45" s="82" t="n">
        <v>57.99</v>
      </c>
      <c r="I45" s="86" t="s">
        <v>79</v>
      </c>
      <c r="J45" s="83"/>
    </row>
    <row r="46" customFormat="false" ht="16" hidden="false" customHeight="false" outlineLevel="0" collapsed="false">
      <c r="A46" s="82" t="s">
        <v>286</v>
      </c>
      <c r="B46" s="85" t="s">
        <v>221</v>
      </c>
      <c r="C46" s="82" t="s">
        <v>278</v>
      </c>
      <c r="D46" s="86" t="s">
        <v>223</v>
      </c>
      <c r="E46" s="86" t="s">
        <v>121</v>
      </c>
      <c r="F46" s="86" t="s">
        <v>22</v>
      </c>
      <c r="G46" s="82" t="n">
        <v>998</v>
      </c>
      <c r="H46" s="82" t="n">
        <v>0</v>
      </c>
      <c r="I46" s="86" t="s">
        <v>79</v>
      </c>
      <c r="J46" s="83"/>
    </row>
    <row r="47" customFormat="false" ht="16" hidden="false" customHeight="false" outlineLevel="0" collapsed="false">
      <c r="A47" s="82" t="s">
        <v>287</v>
      </c>
      <c r="B47" s="85" t="s">
        <v>221</v>
      </c>
      <c r="C47" s="82" t="s">
        <v>278</v>
      </c>
      <c r="D47" s="86" t="s">
        <v>223</v>
      </c>
      <c r="E47" s="86" t="s">
        <v>121</v>
      </c>
      <c r="F47" s="86" t="s">
        <v>22</v>
      </c>
      <c r="G47" s="82" t="n">
        <v>27482</v>
      </c>
      <c r="H47" s="82" t="n">
        <v>0</v>
      </c>
      <c r="I47" s="86" t="s">
        <v>79</v>
      </c>
      <c r="J47" s="83"/>
    </row>
    <row r="48" customFormat="false" ht="16" hidden="false" customHeight="false" outlineLevel="0" collapsed="false">
      <c r="A48" s="82" t="s">
        <v>288</v>
      </c>
      <c r="B48" s="85" t="s">
        <v>221</v>
      </c>
      <c r="C48" s="82" t="s">
        <v>257</v>
      </c>
      <c r="D48" s="86" t="s">
        <v>223</v>
      </c>
      <c r="E48" s="86" t="s">
        <v>121</v>
      </c>
      <c r="F48" s="86" t="s">
        <v>22</v>
      </c>
      <c r="G48" s="82" t="n">
        <v>172</v>
      </c>
      <c r="H48" s="82" t="n">
        <v>0</v>
      </c>
      <c r="I48" s="86" t="s">
        <v>79</v>
      </c>
      <c r="J48" s="83"/>
    </row>
    <row r="49" customFormat="false" ht="16" hidden="false" customHeight="false" outlineLevel="0" collapsed="false">
      <c r="A49" s="82" t="s">
        <v>289</v>
      </c>
      <c r="B49" s="85" t="s">
        <v>221</v>
      </c>
      <c r="C49" s="82" t="s">
        <v>233</v>
      </c>
      <c r="D49" s="86" t="s">
        <v>223</v>
      </c>
      <c r="E49" s="86" t="s">
        <v>121</v>
      </c>
      <c r="F49" s="86" t="s">
        <v>22</v>
      </c>
      <c r="G49" s="82" t="n">
        <v>839</v>
      </c>
      <c r="H49" s="82" t="n">
        <v>28.25</v>
      </c>
      <c r="I49" s="86" t="s">
        <v>79</v>
      </c>
      <c r="J49" s="83"/>
    </row>
    <row r="50" customFormat="false" ht="16" hidden="false" customHeight="false" outlineLevel="0" collapsed="false">
      <c r="A50" s="82" t="s">
        <v>290</v>
      </c>
      <c r="B50" s="85" t="s">
        <v>221</v>
      </c>
      <c r="C50" s="82" t="s">
        <v>291</v>
      </c>
      <c r="D50" s="86" t="s">
        <v>223</v>
      </c>
      <c r="E50" s="86" t="s">
        <v>121</v>
      </c>
      <c r="F50" s="86" t="s">
        <v>22</v>
      </c>
      <c r="G50" s="82" t="n">
        <v>6259</v>
      </c>
      <c r="H50" s="82" t="n">
        <v>25.04</v>
      </c>
      <c r="I50" s="86" t="s">
        <v>79</v>
      </c>
      <c r="J50" s="83"/>
    </row>
    <row r="51" customFormat="false" ht="16" hidden="false" customHeight="false" outlineLevel="0" collapsed="false">
      <c r="A51" s="82" t="s">
        <v>292</v>
      </c>
      <c r="B51" s="85" t="s">
        <v>221</v>
      </c>
      <c r="C51" s="82" t="s">
        <v>246</v>
      </c>
      <c r="D51" s="86" t="s">
        <v>223</v>
      </c>
      <c r="E51" s="86" t="s">
        <v>121</v>
      </c>
      <c r="F51" s="86" t="s">
        <v>22</v>
      </c>
      <c r="G51" s="82" t="n">
        <v>1376</v>
      </c>
      <c r="H51" s="82" t="n">
        <v>84.96</v>
      </c>
      <c r="I51" s="86" t="s">
        <v>79</v>
      </c>
      <c r="J51" s="83"/>
    </row>
    <row r="52" customFormat="false" ht="16" hidden="false" customHeight="false" outlineLevel="0" collapsed="false">
      <c r="A52" s="82" t="s">
        <v>293</v>
      </c>
      <c r="B52" s="85" t="s">
        <v>221</v>
      </c>
      <c r="C52" s="82" t="s">
        <v>294</v>
      </c>
      <c r="D52" s="86" t="s">
        <v>223</v>
      </c>
      <c r="E52" s="86" t="s">
        <v>121</v>
      </c>
      <c r="F52" s="86" t="s">
        <v>22</v>
      </c>
      <c r="G52" s="82" t="n">
        <v>15319</v>
      </c>
      <c r="H52" s="82" t="n">
        <v>0</v>
      </c>
      <c r="I52" s="86" t="s">
        <v>79</v>
      </c>
      <c r="J52" s="83"/>
    </row>
    <row r="53" customFormat="false" ht="16" hidden="false" customHeight="false" outlineLevel="0" collapsed="false">
      <c r="A53" s="82" t="s">
        <v>295</v>
      </c>
      <c r="B53" s="85" t="s">
        <v>221</v>
      </c>
      <c r="C53" s="82" t="s">
        <v>278</v>
      </c>
      <c r="D53" s="86" t="s">
        <v>223</v>
      </c>
      <c r="E53" s="86" t="s">
        <v>121</v>
      </c>
      <c r="F53" s="86" t="s">
        <v>22</v>
      </c>
      <c r="G53" s="82" t="n">
        <v>5737</v>
      </c>
      <c r="H53" s="82" t="n">
        <v>0</v>
      </c>
      <c r="I53" s="86" t="s">
        <v>79</v>
      </c>
      <c r="J53" s="83"/>
    </row>
    <row r="54" customFormat="false" ht="16" hidden="false" customHeight="false" outlineLevel="0" collapsed="false">
      <c r="A54" s="82" t="s">
        <v>296</v>
      </c>
      <c r="B54" s="85" t="s">
        <v>221</v>
      </c>
      <c r="C54" s="82" t="s">
        <v>278</v>
      </c>
      <c r="D54" s="86" t="s">
        <v>223</v>
      </c>
      <c r="E54" s="86" t="s">
        <v>121</v>
      </c>
      <c r="F54" s="86" t="s">
        <v>22</v>
      </c>
      <c r="G54" s="82" t="n">
        <v>889</v>
      </c>
      <c r="H54" s="82" t="n">
        <v>97.19</v>
      </c>
      <c r="I54" s="86" t="s">
        <v>79</v>
      </c>
      <c r="J54" s="83"/>
    </row>
    <row r="55" customFormat="false" ht="16" hidden="false" customHeight="false" outlineLevel="0" collapsed="false">
      <c r="A55" s="82" t="s">
        <v>297</v>
      </c>
      <c r="B55" s="85" t="s">
        <v>221</v>
      </c>
      <c r="C55" s="82" t="s">
        <v>298</v>
      </c>
      <c r="D55" s="86" t="s">
        <v>223</v>
      </c>
      <c r="E55" s="86" t="s">
        <v>121</v>
      </c>
      <c r="F55" s="86" t="s">
        <v>22</v>
      </c>
      <c r="G55" s="82" t="n">
        <v>8658</v>
      </c>
      <c r="H55" s="82" t="n">
        <v>48.37</v>
      </c>
      <c r="I55" s="86" t="s">
        <v>79</v>
      </c>
      <c r="J55" s="83"/>
    </row>
    <row r="56" customFormat="false" ht="16" hidden="false" customHeight="false" outlineLevel="0" collapsed="false">
      <c r="A56" s="82" t="s">
        <v>299</v>
      </c>
      <c r="B56" s="85" t="s">
        <v>221</v>
      </c>
      <c r="C56" s="82" t="s">
        <v>300</v>
      </c>
      <c r="D56" s="86" t="s">
        <v>223</v>
      </c>
      <c r="E56" s="86" t="s">
        <v>121</v>
      </c>
      <c r="F56" s="86" t="s">
        <v>22</v>
      </c>
      <c r="G56" s="82" t="n">
        <v>889</v>
      </c>
      <c r="H56" s="82" t="n">
        <v>97.64</v>
      </c>
      <c r="I56" s="86" t="s">
        <v>79</v>
      </c>
      <c r="J56" s="83"/>
    </row>
    <row r="57" customFormat="false" ht="16" hidden="false" customHeight="false" outlineLevel="0" collapsed="false">
      <c r="A57" s="82" t="s">
        <v>301</v>
      </c>
      <c r="B57" s="2" t="s">
        <v>302</v>
      </c>
      <c r="C57" s="82" t="s">
        <v>263</v>
      </c>
      <c r="D57" s="86" t="s">
        <v>223</v>
      </c>
      <c r="E57" s="86" t="s">
        <v>121</v>
      </c>
      <c r="F57" s="86" t="s">
        <v>22</v>
      </c>
      <c r="G57" s="82" t="n">
        <v>1205</v>
      </c>
      <c r="H57" s="82" t="n">
        <v>0</v>
      </c>
      <c r="I57" s="86" t="s">
        <v>79</v>
      </c>
      <c r="J57" s="83"/>
    </row>
    <row r="58" customFormat="false" ht="22.6" hidden="false" customHeight="false" outlineLevel="0" collapsed="false">
      <c r="A58" s="82" t="s">
        <v>303</v>
      </c>
      <c r="B58" s="85" t="s">
        <v>235</v>
      </c>
      <c r="C58" s="82" t="s">
        <v>255</v>
      </c>
      <c r="D58" s="86" t="s">
        <v>223</v>
      </c>
      <c r="E58" s="86" t="s">
        <v>121</v>
      </c>
      <c r="F58" s="86" t="s">
        <v>22</v>
      </c>
      <c r="G58" s="82" t="n">
        <v>12419</v>
      </c>
      <c r="H58" s="82" t="n">
        <v>0</v>
      </c>
      <c r="I58" s="86" t="s">
        <v>79</v>
      </c>
      <c r="J58" s="83"/>
    </row>
    <row r="59" customFormat="false" ht="16" hidden="false" customHeight="false" outlineLevel="0" collapsed="false">
      <c r="A59" s="82" t="s">
        <v>304</v>
      </c>
      <c r="B59" s="85" t="s">
        <v>221</v>
      </c>
      <c r="C59" s="82" t="s">
        <v>305</v>
      </c>
      <c r="D59" s="86" t="s">
        <v>223</v>
      </c>
      <c r="E59" s="86" t="s">
        <v>121</v>
      </c>
      <c r="F59" s="86" t="s">
        <v>22</v>
      </c>
      <c r="G59" s="82" t="n">
        <v>212</v>
      </c>
      <c r="H59" s="82" t="n">
        <v>0</v>
      </c>
      <c r="I59" s="86" t="s">
        <v>79</v>
      </c>
      <c r="J59" s="83"/>
    </row>
    <row r="60" customFormat="false" ht="22.6" hidden="false" customHeight="false" outlineLevel="0" collapsed="false">
      <c r="A60" s="82" t="s">
        <v>306</v>
      </c>
      <c r="B60" s="85" t="s">
        <v>235</v>
      </c>
      <c r="C60" s="82" t="s">
        <v>244</v>
      </c>
      <c r="D60" s="86" t="s">
        <v>223</v>
      </c>
      <c r="E60" s="86" t="s">
        <v>121</v>
      </c>
      <c r="F60" s="86" t="s">
        <v>22</v>
      </c>
      <c r="G60" s="82" t="n">
        <v>9883</v>
      </c>
      <c r="H60" s="82" t="n">
        <v>0</v>
      </c>
      <c r="I60" s="86" t="s">
        <v>79</v>
      </c>
      <c r="J60" s="83"/>
    </row>
    <row r="61" customFormat="false" ht="16" hidden="false" customHeight="false" outlineLevel="0" collapsed="false">
      <c r="A61" s="82" t="s">
        <v>307</v>
      </c>
      <c r="B61" s="85" t="s">
        <v>221</v>
      </c>
      <c r="C61" s="82" t="s">
        <v>275</v>
      </c>
      <c r="D61" s="86" t="s">
        <v>223</v>
      </c>
      <c r="E61" s="86" t="s">
        <v>121</v>
      </c>
      <c r="F61" s="86" t="s">
        <v>22</v>
      </c>
      <c r="G61" s="82" t="n">
        <v>541</v>
      </c>
      <c r="H61" s="82" t="n">
        <v>0</v>
      </c>
      <c r="I61" s="86" t="s">
        <v>79</v>
      </c>
      <c r="J61" s="83"/>
    </row>
    <row r="62" customFormat="false" ht="16" hidden="false" customHeight="false" outlineLevel="0" collapsed="false">
      <c r="A62" s="82" t="s">
        <v>308</v>
      </c>
      <c r="B62" s="85" t="s">
        <v>221</v>
      </c>
      <c r="C62" s="82" t="s">
        <v>294</v>
      </c>
      <c r="D62" s="86" t="s">
        <v>223</v>
      </c>
      <c r="E62" s="86" t="s">
        <v>121</v>
      </c>
      <c r="F62" s="86" t="s">
        <v>22</v>
      </c>
      <c r="G62" s="82" t="n">
        <v>26688</v>
      </c>
      <c r="H62" s="82" t="n">
        <v>0</v>
      </c>
      <c r="I62" s="86" t="s">
        <v>79</v>
      </c>
      <c r="J62" s="83"/>
    </row>
    <row r="63" customFormat="false" ht="16" hidden="false" customHeight="false" outlineLevel="0" collapsed="false">
      <c r="A63" s="82" t="s">
        <v>309</v>
      </c>
      <c r="B63" s="85" t="s">
        <v>221</v>
      </c>
      <c r="C63" s="82" t="s">
        <v>265</v>
      </c>
      <c r="D63" s="86" t="s">
        <v>223</v>
      </c>
      <c r="E63" s="86" t="s">
        <v>121</v>
      </c>
      <c r="F63" s="86" t="s">
        <v>22</v>
      </c>
      <c r="G63" s="82" t="n">
        <v>24</v>
      </c>
      <c r="H63" s="82" t="n">
        <v>0</v>
      </c>
      <c r="I63" s="86" t="s">
        <v>79</v>
      </c>
      <c r="J63" s="83"/>
    </row>
    <row r="64" customFormat="false" ht="16" hidden="false" customHeight="false" outlineLevel="0" collapsed="false">
      <c r="A64" s="82" t="s">
        <v>310</v>
      </c>
      <c r="B64" s="85" t="s">
        <v>221</v>
      </c>
      <c r="C64" s="82" t="s">
        <v>278</v>
      </c>
      <c r="D64" s="86" t="s">
        <v>223</v>
      </c>
      <c r="E64" s="86" t="s">
        <v>121</v>
      </c>
      <c r="F64" s="86" t="s">
        <v>22</v>
      </c>
      <c r="G64" s="82" t="n">
        <v>44</v>
      </c>
      <c r="H64" s="82" t="n">
        <v>100</v>
      </c>
      <c r="I64" s="86" t="s">
        <v>79</v>
      </c>
      <c r="J64" s="83"/>
    </row>
    <row r="65" customFormat="false" ht="16" hidden="false" customHeight="false" outlineLevel="0" collapsed="false">
      <c r="A65" s="82" t="s">
        <v>311</v>
      </c>
      <c r="B65" s="85" t="s">
        <v>221</v>
      </c>
      <c r="C65" s="82" t="s">
        <v>269</v>
      </c>
      <c r="D65" s="86" t="s">
        <v>223</v>
      </c>
      <c r="E65" s="86" t="s">
        <v>121</v>
      </c>
      <c r="F65" s="86" t="s">
        <v>22</v>
      </c>
      <c r="G65" s="82" t="n">
        <v>721</v>
      </c>
      <c r="H65" s="82" t="n">
        <v>100</v>
      </c>
      <c r="I65" s="86" t="s">
        <v>79</v>
      </c>
      <c r="J65" s="83"/>
    </row>
    <row r="66" customFormat="false" ht="22.6" hidden="false" customHeight="false" outlineLevel="0" collapsed="false">
      <c r="A66" s="82" t="s">
        <v>312</v>
      </c>
      <c r="B66" s="85" t="s">
        <v>235</v>
      </c>
      <c r="C66" s="82" t="s">
        <v>263</v>
      </c>
      <c r="D66" s="86" t="s">
        <v>223</v>
      </c>
      <c r="E66" s="86" t="s">
        <v>121</v>
      </c>
      <c r="F66" s="86" t="s">
        <v>22</v>
      </c>
      <c r="G66" s="82" t="n">
        <v>153</v>
      </c>
      <c r="H66" s="82" t="n">
        <v>0</v>
      </c>
      <c r="I66" s="86" t="s">
        <v>79</v>
      </c>
      <c r="J66" s="83"/>
    </row>
    <row r="67" customFormat="false" ht="16" hidden="false" customHeight="false" outlineLevel="0" collapsed="false">
      <c r="A67" s="82" t="s">
        <v>313</v>
      </c>
      <c r="B67" s="85" t="s">
        <v>221</v>
      </c>
      <c r="C67" s="82" t="s">
        <v>314</v>
      </c>
      <c r="D67" s="86" t="s">
        <v>223</v>
      </c>
      <c r="E67" s="86" t="s">
        <v>121</v>
      </c>
      <c r="F67" s="86" t="s">
        <v>22</v>
      </c>
      <c r="G67" s="82" t="n">
        <v>878</v>
      </c>
      <c r="H67" s="82" t="n">
        <v>9.11</v>
      </c>
      <c r="I67" s="86" t="s">
        <v>79</v>
      </c>
      <c r="J67" s="83"/>
    </row>
    <row r="68" customFormat="false" ht="22.6" hidden="false" customHeight="false" outlineLevel="0" collapsed="false">
      <c r="A68" s="82" t="s">
        <v>315</v>
      </c>
      <c r="B68" s="85" t="s">
        <v>235</v>
      </c>
      <c r="C68" s="82" t="s">
        <v>227</v>
      </c>
      <c r="D68" s="86" t="s">
        <v>223</v>
      </c>
      <c r="E68" s="86" t="s">
        <v>121</v>
      </c>
      <c r="F68" s="86" t="s">
        <v>22</v>
      </c>
      <c r="G68" s="82" t="n">
        <v>6142</v>
      </c>
      <c r="H68" s="82" t="n">
        <v>0</v>
      </c>
      <c r="I68" s="86" t="s">
        <v>79</v>
      </c>
      <c r="J68" s="83"/>
    </row>
    <row r="69" customFormat="false" ht="16" hidden="false" customHeight="false" outlineLevel="0" collapsed="false">
      <c r="A69" s="82" t="s">
        <v>316</v>
      </c>
      <c r="B69" s="85" t="s">
        <v>221</v>
      </c>
      <c r="C69" s="82" t="s">
        <v>225</v>
      </c>
      <c r="D69" s="86" t="s">
        <v>223</v>
      </c>
      <c r="E69" s="86" t="s">
        <v>121</v>
      </c>
      <c r="F69" s="86" t="s">
        <v>22</v>
      </c>
      <c r="G69" s="82" t="n">
        <v>8482</v>
      </c>
      <c r="H69" s="82" t="n">
        <v>0</v>
      </c>
      <c r="I69" s="86" t="s">
        <v>79</v>
      </c>
      <c r="J69" s="83"/>
    </row>
    <row r="70" customFormat="false" ht="22.6" hidden="false" customHeight="false" outlineLevel="0" collapsed="false">
      <c r="A70" s="82" t="s">
        <v>317</v>
      </c>
      <c r="B70" s="85" t="s">
        <v>235</v>
      </c>
      <c r="C70" s="82" t="s">
        <v>250</v>
      </c>
      <c r="D70" s="86" t="s">
        <v>223</v>
      </c>
      <c r="E70" s="86" t="s">
        <v>121</v>
      </c>
      <c r="F70" s="86" t="s">
        <v>22</v>
      </c>
      <c r="G70" s="82" t="n">
        <v>819</v>
      </c>
      <c r="H70" s="82" t="n">
        <v>96.7</v>
      </c>
      <c r="I70" s="86" t="s">
        <v>79</v>
      </c>
      <c r="J70" s="83"/>
    </row>
    <row r="71" customFormat="false" ht="16" hidden="false" customHeight="false" outlineLevel="0" collapsed="false">
      <c r="A71" s="82" t="s">
        <v>318</v>
      </c>
      <c r="B71" s="85" t="s">
        <v>319</v>
      </c>
      <c r="C71" s="82" t="s">
        <v>320</v>
      </c>
      <c r="D71" s="86" t="s">
        <v>223</v>
      </c>
      <c r="E71" s="86" t="s">
        <v>121</v>
      </c>
      <c r="F71" s="86" t="s">
        <v>22</v>
      </c>
      <c r="G71" s="82" t="n">
        <v>657</v>
      </c>
      <c r="H71" s="82" t="n">
        <v>0</v>
      </c>
      <c r="I71" s="86" t="s">
        <v>79</v>
      </c>
      <c r="J71" s="83"/>
    </row>
    <row r="72" customFormat="false" ht="16" hidden="false" customHeight="false" outlineLevel="0" collapsed="false">
      <c r="A72" s="82" t="s">
        <v>321</v>
      </c>
      <c r="B72" s="87" t="s">
        <v>221</v>
      </c>
      <c r="C72" s="82" t="s">
        <v>227</v>
      </c>
      <c r="D72" s="86" t="s">
        <v>223</v>
      </c>
      <c r="E72" s="86" t="s">
        <v>121</v>
      </c>
      <c r="F72" s="86" t="s">
        <v>22</v>
      </c>
      <c r="G72" s="82" t="n">
        <v>160</v>
      </c>
      <c r="H72" s="82" t="n">
        <v>0</v>
      </c>
      <c r="I72" s="86" t="s">
        <v>79</v>
      </c>
      <c r="J72" s="83"/>
    </row>
    <row r="73" customFormat="false" ht="13.8" hidden="false" customHeight="false" outlineLevel="0" collapsed="false">
      <c r="A73" s="88"/>
      <c r="B73" s="86"/>
      <c r="C73" s="86"/>
      <c r="D73" s="86"/>
      <c r="E73" s="86"/>
      <c r="F73" s="86"/>
      <c r="G73" s="86"/>
      <c r="H73" s="86"/>
      <c r="I73" s="86"/>
      <c r="J73" s="83"/>
    </row>
    <row r="74" customFormat="false" ht="13.8" hidden="false" customHeight="false" outlineLevel="0" collapsed="false">
      <c r="A74" s="88"/>
      <c r="B74" s="86"/>
      <c r="C74" s="86"/>
      <c r="D74" s="86"/>
      <c r="E74" s="86"/>
      <c r="F74" s="86"/>
      <c r="G74" s="86"/>
      <c r="H74" s="86"/>
      <c r="I74" s="86"/>
      <c r="J74" s="83"/>
    </row>
    <row r="75" customFormat="false" ht="13.8" hidden="false" customHeight="false" outlineLevel="0" collapsed="false">
      <c r="A75" s="88"/>
      <c r="B75" s="86"/>
      <c r="C75" s="86"/>
      <c r="D75" s="86"/>
      <c r="E75" s="86"/>
      <c r="F75" s="86"/>
      <c r="G75" s="86"/>
      <c r="H75" s="86"/>
      <c r="I75" s="86"/>
      <c r="J75" s="83"/>
    </row>
    <row r="76" customFormat="false" ht="13.8" hidden="false" customHeight="false" outlineLevel="0" collapsed="false">
      <c r="A76" s="2" t="s">
        <v>322</v>
      </c>
      <c r="B76" s="2"/>
      <c r="C76" s="75"/>
      <c r="D76" s="75"/>
      <c r="E76" s="75"/>
      <c r="F76" s="75"/>
      <c r="G76" s="75"/>
      <c r="H76" s="75"/>
      <c r="I76" s="75"/>
    </row>
    <row r="77" customFormat="false" ht="13.8" hidden="false" customHeight="false" outlineLevel="0" collapsed="false">
      <c r="A77" s="2" t="s">
        <v>221</v>
      </c>
      <c r="C77" s="75"/>
      <c r="D77" s="75"/>
      <c r="E77" s="75"/>
      <c r="F77" s="75"/>
      <c r="G77" s="75"/>
      <c r="H77" s="75"/>
      <c r="I77" s="75"/>
    </row>
    <row r="78" customFormat="false" ht="13.8" hidden="false" customHeight="false" outlineLevel="0" collapsed="false">
      <c r="A78" s="2" t="s">
        <v>235</v>
      </c>
      <c r="C78" s="75"/>
      <c r="D78" s="75"/>
      <c r="E78" s="75"/>
      <c r="F78" s="75"/>
      <c r="G78" s="75"/>
      <c r="H78" s="75"/>
      <c r="I78" s="75"/>
    </row>
    <row r="79" customFormat="false" ht="13.8" hidden="false" customHeight="false" outlineLevel="0" collapsed="false">
      <c r="A79" s="2" t="s">
        <v>302</v>
      </c>
      <c r="C79" s="75"/>
      <c r="D79" s="75"/>
      <c r="E79" s="75"/>
      <c r="F79" s="75"/>
      <c r="G79" s="75"/>
      <c r="H79" s="75"/>
      <c r="I79" s="75"/>
    </row>
    <row r="80" customFormat="false" ht="13.8" hidden="false" customHeight="false" outlineLevel="0" collapsed="false">
      <c r="A80" s="2" t="s">
        <v>319</v>
      </c>
      <c r="C80" s="75"/>
      <c r="D80" s="75"/>
      <c r="E80" s="75"/>
      <c r="F80" s="75"/>
      <c r="G80" s="75"/>
      <c r="H80" s="75"/>
      <c r="I80" s="75"/>
    </row>
    <row r="81" customFormat="false" ht="13.8" hidden="false" customHeight="false" outlineLevel="0" collapsed="false">
      <c r="A81" s="2" t="s">
        <v>323</v>
      </c>
      <c r="C81" s="75"/>
      <c r="D81" s="75"/>
      <c r="E81" s="75"/>
      <c r="F81" s="75"/>
      <c r="G81" s="75"/>
      <c r="H81" s="75"/>
      <c r="I81" s="75"/>
    </row>
    <row r="82" customFormat="false" ht="13.8" hidden="false" customHeight="false" outlineLevel="0" collapsed="false">
      <c r="A82" s="2" t="s">
        <v>324</v>
      </c>
    </row>
    <row r="85" customFormat="false" ht="13.8" hidden="false" customHeight="false" outlineLevel="0" collapsed="false">
      <c r="A85" s="59" t="s">
        <v>140</v>
      </c>
      <c r="B85" s="60"/>
      <c r="C85" s="61"/>
    </row>
    <row r="86" customFormat="false" ht="483" hidden="false" customHeight="false" outlineLevel="0" collapsed="false">
      <c r="A86" s="62" t="s">
        <v>141</v>
      </c>
      <c r="B86" s="62"/>
      <c r="C86" s="11"/>
    </row>
    <row r="87" customFormat="false" ht="13.8" hidden="false" customHeight="false" outlineLevel="0" collapsed="false">
      <c r="A87" s="62"/>
      <c r="B87" s="62"/>
      <c r="C87" s="11"/>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Roman,Normale"&amp;12&amp;A</oddHeader>
    <oddFooter>&amp;C&amp;"Times New Roman,Normale"&amp;12Page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A1:AMJ1048576"/>
  <sheetViews>
    <sheetView showFormulas="false" showGridLines="true" showRowColHeaders="true" showZeros="true" rightToLeft="false" tabSelected="false" showOutlineSymbols="true" defaultGridColor="true" view="normal" topLeftCell="A10" colorId="64" zoomScale="85" zoomScaleNormal="85" zoomScalePageLayoutView="100" workbookViewId="0">
      <selection pane="topLeft" activeCell="B18" activeCellId="0" sqref="B18"/>
    </sheetView>
  </sheetViews>
  <sheetFormatPr defaultColWidth="9.13671875" defaultRowHeight="13.8" zeroHeight="false" outlineLevelRow="0" outlineLevelCol="0"/>
  <cols>
    <col collapsed="false" customWidth="true" hidden="false" outlineLevel="0" max="1" min="1" style="76" width="18.89"/>
    <col collapsed="false" customWidth="true" hidden="false" outlineLevel="0" max="3" min="2" style="76" width="26.44"/>
    <col collapsed="false" customWidth="true" hidden="false" outlineLevel="0" max="4" min="4" style="76" width="20.56"/>
    <col collapsed="false" customWidth="true" hidden="false" outlineLevel="0" max="5" min="5" style="76" width="20.64"/>
    <col collapsed="false" customWidth="true" hidden="false" outlineLevel="0" max="6" min="6" style="76" width="21.1"/>
    <col collapsed="false" customWidth="true" hidden="false" outlineLevel="0" max="7" min="7" style="76" width="19.33"/>
    <col collapsed="false" customWidth="true" hidden="false" outlineLevel="0" max="8" min="8" style="76" width="25.33"/>
    <col collapsed="false" customWidth="true" hidden="false" outlineLevel="0" max="10" min="9" style="76" width="31.11"/>
    <col collapsed="false" customWidth="true" hidden="false" outlineLevel="0" max="11" min="11" style="76" width="23.78"/>
    <col collapsed="false" customWidth="false" hidden="false" outlineLevel="0" max="1023" min="12" style="76" width="9.13"/>
  </cols>
  <sheetData>
    <row r="1" customFormat="false" ht="15" hidden="false" customHeight="false" outlineLevel="0" collapsed="false">
      <c r="A1" s="89" t="s">
        <v>325</v>
      </c>
      <c r="B1" s="89"/>
      <c r="C1" s="89"/>
    </row>
    <row r="2" s="11" customFormat="true" ht="13.8" hidden="false" customHeight="false" outlineLevel="0" collapsed="false">
      <c r="A2" s="31" t="s">
        <v>326</v>
      </c>
      <c r="B2" s="31"/>
      <c r="AMJ2" s="0"/>
    </row>
    <row r="3" s="11" customFormat="true" ht="13.8" hidden="false" customHeight="false" outlineLevel="0" collapsed="false">
      <c r="A3" s="31" t="s">
        <v>327</v>
      </c>
      <c r="B3" s="31"/>
      <c r="AMJ3" s="0"/>
    </row>
    <row r="4" s="32" customFormat="true" ht="13.8" hidden="false" customHeight="false" outlineLevel="0" collapsed="false">
      <c r="A4" s="31" t="s">
        <v>58</v>
      </c>
      <c r="B4" s="31"/>
      <c r="AMJ4" s="0"/>
    </row>
    <row r="5" customFormat="false" ht="16" hidden="false" customHeight="false" outlineLevel="0" collapsed="false">
      <c r="A5" s="35" t="s">
        <v>60</v>
      </c>
      <c r="B5" s="35"/>
      <c r="C5" s="35" t="s">
        <v>61</v>
      </c>
      <c r="E5" s="66"/>
      <c r="F5" s="66"/>
      <c r="G5" s="66"/>
      <c r="H5" s="66"/>
      <c r="I5" s="66"/>
    </row>
    <row r="6" customFormat="false" ht="16" hidden="false" customHeight="false" outlineLevel="0" collapsed="false">
      <c r="A6" s="67" t="n">
        <v>44013</v>
      </c>
      <c r="B6" s="67"/>
      <c r="C6" s="68" t="s">
        <v>22</v>
      </c>
      <c r="E6" s="66"/>
      <c r="F6" s="66"/>
      <c r="G6" s="66"/>
      <c r="H6" s="66"/>
      <c r="I6" s="66"/>
    </row>
    <row r="7" customFormat="false" ht="15" hidden="false" customHeight="true" outlineLevel="0" collapsed="false">
      <c r="C7" s="38" t="s">
        <v>328</v>
      </c>
      <c r="D7" s="38"/>
      <c r="E7" s="38" t="s">
        <v>329</v>
      </c>
      <c r="F7" s="38"/>
      <c r="G7" s="38"/>
    </row>
    <row r="8" customFormat="false" ht="43.25" hidden="false" customHeight="false" outlineLevel="0" collapsed="false">
      <c r="A8" s="39" t="s">
        <v>330</v>
      </c>
      <c r="B8" s="90" t="s">
        <v>331</v>
      </c>
      <c r="C8" s="40" t="s">
        <v>332</v>
      </c>
      <c r="D8" s="40" t="s">
        <v>333</v>
      </c>
      <c r="E8" s="40" t="s">
        <v>334</v>
      </c>
      <c r="F8" s="40" t="s">
        <v>335</v>
      </c>
      <c r="G8" s="40" t="s">
        <v>336</v>
      </c>
      <c r="H8" s="91" t="s">
        <v>337</v>
      </c>
      <c r="I8" s="92" t="s">
        <v>338</v>
      </c>
      <c r="J8" s="93" t="s">
        <v>339</v>
      </c>
    </row>
    <row r="9" customFormat="false" ht="28.85" hidden="false" customHeight="false" outlineLevel="0" collapsed="false">
      <c r="A9" s="94" t="s">
        <v>340</v>
      </c>
      <c r="B9" s="72" t="s">
        <v>121</v>
      </c>
      <c r="C9" s="95" t="n">
        <v>1</v>
      </c>
      <c r="D9" s="96" t="s">
        <v>341</v>
      </c>
      <c r="E9" s="72" t="s">
        <v>342</v>
      </c>
      <c r="F9" s="97"/>
      <c r="G9" s="97"/>
      <c r="H9" s="97"/>
      <c r="I9" s="97"/>
      <c r="J9" s="72" t="s">
        <v>8</v>
      </c>
    </row>
    <row r="10" customFormat="false" ht="45.5" hidden="false" customHeight="false" outlineLevel="0" collapsed="false">
      <c r="A10" s="94" t="s">
        <v>343</v>
      </c>
      <c r="B10" s="72" t="s">
        <v>188</v>
      </c>
      <c r="C10" s="95" t="n">
        <v>1</v>
      </c>
      <c r="D10" s="72"/>
      <c r="E10" s="72"/>
      <c r="F10" s="97"/>
      <c r="G10" s="97"/>
      <c r="H10" s="97" t="s">
        <v>344</v>
      </c>
      <c r="I10" s="98" t="s">
        <v>345</v>
      </c>
      <c r="J10" s="72" t="s">
        <v>8</v>
      </c>
    </row>
    <row r="11" customFormat="false" ht="360.7" hidden="false" customHeight="false" outlineLevel="0" collapsed="false">
      <c r="A11" s="94" t="s">
        <v>333</v>
      </c>
      <c r="B11" s="72" t="s">
        <v>188</v>
      </c>
      <c r="C11" s="95" t="n">
        <v>1</v>
      </c>
      <c r="D11" s="72" t="s">
        <v>346</v>
      </c>
      <c r="E11" s="72" t="s">
        <v>347</v>
      </c>
      <c r="F11" s="97" t="s">
        <v>348</v>
      </c>
      <c r="G11" s="97"/>
      <c r="H11" s="97"/>
      <c r="I11" s="98" t="s">
        <v>345</v>
      </c>
      <c r="J11" s="72" t="s">
        <v>8</v>
      </c>
    </row>
    <row r="12" customFormat="false" ht="13.8" hidden="false" customHeight="false" outlineLevel="0" collapsed="false">
      <c r="A12" s="99" t="s">
        <v>349</v>
      </c>
      <c r="B12" s="99"/>
    </row>
    <row r="13" customFormat="false" ht="13.8" hidden="false" customHeight="false" outlineLevel="0" collapsed="false">
      <c r="A13" s="99"/>
      <c r="B13" s="99"/>
    </row>
    <row r="15" customFormat="false" ht="13.8" hidden="false" customHeight="false" outlineLevel="0" collapsed="false">
      <c r="A15" s="59" t="s">
        <v>140</v>
      </c>
      <c r="B15" s="59"/>
      <c r="C15" s="60"/>
      <c r="D15" s="61"/>
    </row>
    <row r="16" customFormat="false" ht="30.15" hidden="false" customHeight="false" outlineLevel="0" collapsed="false">
      <c r="A16" s="62" t="s">
        <v>350</v>
      </c>
      <c r="B16" s="62"/>
      <c r="C16" s="62"/>
      <c r="D16" s="11"/>
    </row>
    <row r="17" customFormat="false" ht="13.8" hidden="false" customHeight="false" outlineLevel="0" collapsed="false">
      <c r="A17" s="63"/>
      <c r="B17" s="63"/>
      <c r="C17" s="63"/>
    </row>
    <row r="23" customFormat="false" ht="13.8" hidden="false" customHeight="false" outlineLevel="0" collapsed="false">
      <c r="A23" s="28"/>
      <c r="B23" s="28"/>
      <c r="C23" s="28"/>
    </row>
    <row r="24" customFormat="false" ht="13.8" hidden="false" customHeight="false" outlineLevel="0" collapsed="false">
      <c r="A24" s="28"/>
      <c r="B24" s="28"/>
      <c r="C24" s="28"/>
    </row>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
    <mergeCell ref="C7:D7"/>
    <mergeCell ref="E7:G7"/>
  </mergeCells>
  <hyperlinks>
    <hyperlink ref="D9" r:id="rId1" display="https://emodnet-chemistry.maris.nl/search"/>
    <hyperlink ref="E9" r:id="rId2" display="https://geoservice.maris.nl/wms/seadatanet/EMODnet_chemistry?service=WMS&amp;request=GetCapabilities"/>
    <hyperlink ref="H10" r:id="rId3" display="https://sextant.ifremer.fr/geonetwork/srv/eng/csw-EMODNET_Chemistry?SERVICE=CSW&amp;REQUEST=GetCapabilities"/>
    <hyperlink ref="D11" r:id="rId4" display="https://ec.oceanbrowser.net/emodnet/"/>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3" activeCellId="0" sqref="A3"/>
    </sheetView>
  </sheetViews>
  <sheetFormatPr defaultColWidth="8.88671875" defaultRowHeight="14.4" zeroHeight="false" outlineLevelRow="0" outlineLevelCol="0"/>
  <sheetData>
    <row r="1" customFormat="false" ht="17.4" hidden="false" customHeight="false" outlineLevel="0" collapsed="false">
      <c r="A1" s="89" t="s">
        <v>351</v>
      </c>
    </row>
    <row r="3" customFormat="false" ht="15" hidden="false" customHeight="false" outlineLevel="0" collapsed="false">
      <c r="A3" s="31" t="s">
        <v>352</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F313"/>
  <sheetViews>
    <sheetView showFormulas="false" showGridLines="true" showRowColHeaders="true" showZeros="true" rightToLeft="false" tabSelected="false" showOutlineSymbols="true" defaultGridColor="true" view="normal" topLeftCell="A302" colorId="64" zoomScale="85" zoomScaleNormal="85" zoomScalePageLayoutView="100" workbookViewId="0">
      <selection pane="topLeft" activeCell="B313" activeCellId="0" sqref="B313"/>
    </sheetView>
  </sheetViews>
  <sheetFormatPr defaultColWidth="9.13671875" defaultRowHeight="12.8" zeroHeight="false" outlineLevelRow="0" outlineLevelCol="0"/>
  <cols>
    <col collapsed="false" customWidth="true" hidden="false" outlineLevel="0" max="1" min="1" style="76" width="30.36"/>
    <col collapsed="false" customWidth="true" hidden="false" outlineLevel="0" max="2" min="2" style="100" width="26.13"/>
    <col collapsed="false" customWidth="true" hidden="false" outlineLevel="0" max="3" min="3" style="76" width="25.33"/>
    <col collapsed="false" customWidth="true" hidden="false" outlineLevel="0" max="4" min="4" style="76" width="24.87"/>
    <col collapsed="false" customWidth="true" hidden="false" outlineLevel="0" max="5" min="5" style="76" width="18.44"/>
    <col collapsed="false" customWidth="true" hidden="false" outlineLevel="0" max="6" min="6" style="76" width="17.56"/>
    <col collapsed="false" customWidth="false" hidden="false" outlineLevel="0" max="1024" min="7" style="76" width="9.13"/>
  </cols>
  <sheetData>
    <row r="1" s="32" customFormat="true" ht="13.8" hidden="false" customHeight="false" outlineLevel="0" collapsed="false">
      <c r="A1" s="31" t="s">
        <v>58</v>
      </c>
      <c r="B1" s="101"/>
    </row>
    <row r="2" customFormat="false" ht="15" hidden="false" customHeight="false" outlineLevel="0" collapsed="false">
      <c r="A2" s="89" t="s">
        <v>353</v>
      </c>
    </row>
    <row r="3" customFormat="false" ht="12.8" hidden="false" customHeight="false" outlineLevel="0" collapsed="false">
      <c r="A3" s="31" t="s">
        <v>354</v>
      </c>
    </row>
    <row r="4" s="11" customFormat="true" ht="13.8" hidden="false" customHeight="false" outlineLevel="0" collapsed="false">
      <c r="A4" s="31" t="s">
        <v>355</v>
      </c>
      <c r="B4" s="102"/>
    </row>
    <row r="5" customFormat="false" ht="15" hidden="false" customHeight="true" outlineLevel="0" collapsed="false">
      <c r="A5" s="35" t="s">
        <v>60</v>
      </c>
      <c r="B5" s="103" t="s">
        <v>61</v>
      </c>
    </row>
    <row r="6" customFormat="false" ht="20.4" hidden="false" customHeight="true" outlineLevel="0" collapsed="false">
      <c r="A6" s="67" t="n">
        <v>44013</v>
      </c>
      <c r="B6" s="68" t="s">
        <v>22</v>
      </c>
      <c r="F6" s="78"/>
    </row>
    <row r="7" customFormat="false" ht="28.85" hidden="false" customHeight="false" outlineLevel="0" collapsed="false">
      <c r="A7" s="104" t="s">
        <v>356</v>
      </c>
      <c r="B7" s="105" t="s">
        <v>357</v>
      </c>
      <c r="C7" s="40" t="s">
        <v>358</v>
      </c>
      <c r="D7" s="40" t="s">
        <v>359</v>
      </c>
    </row>
    <row r="8" customFormat="false" ht="14.4" hidden="false" customHeight="false" outlineLevel="0" collapsed="false">
      <c r="A8" s="106" t="s">
        <v>360</v>
      </c>
      <c r="B8" s="68" t="s">
        <v>361</v>
      </c>
      <c r="C8" s="72" t="n">
        <v>18</v>
      </c>
      <c r="D8" s="72" t="n">
        <v>18</v>
      </c>
    </row>
    <row r="9" customFormat="false" ht="12.8" hidden="false" customHeight="false" outlineLevel="0" collapsed="false">
      <c r="A9" s="106"/>
      <c r="B9" s="68"/>
      <c r="C9" s="72"/>
      <c r="D9" s="72"/>
    </row>
    <row r="10" customFormat="false" ht="28.85" hidden="false" customHeight="false" outlineLevel="0" collapsed="false">
      <c r="A10" s="107" t="s">
        <v>362</v>
      </c>
      <c r="B10" s="105" t="s">
        <v>363</v>
      </c>
      <c r="C10" s="40" t="s">
        <v>364</v>
      </c>
      <c r="D10" s="40"/>
    </row>
    <row r="11" customFormat="false" ht="42.15" hidden="false" customHeight="false" outlineLevel="0" collapsed="false">
      <c r="A11" s="108" t="s">
        <v>221</v>
      </c>
      <c r="B11" s="109" t="s">
        <v>365</v>
      </c>
      <c r="C11" s="86" t="s">
        <v>366</v>
      </c>
      <c r="D11" s="110"/>
    </row>
    <row r="12" customFormat="false" ht="14.4" hidden="false" customHeight="false" outlineLevel="0" collapsed="false">
      <c r="A12" s="108" t="s">
        <v>235</v>
      </c>
      <c r="B12" s="109" t="s">
        <v>367</v>
      </c>
      <c r="C12" s="86" t="s">
        <v>368</v>
      </c>
      <c r="D12" s="110"/>
    </row>
    <row r="13" customFormat="false" ht="14.4" hidden="false" customHeight="false" outlineLevel="0" collapsed="false">
      <c r="A13" s="108" t="s">
        <v>302</v>
      </c>
      <c r="B13" s="109" t="s">
        <v>369</v>
      </c>
      <c r="C13" s="86" t="s">
        <v>370</v>
      </c>
      <c r="D13" s="110"/>
    </row>
    <row r="14" customFormat="false" ht="14.4" hidden="false" customHeight="false" outlineLevel="0" collapsed="false">
      <c r="A14" s="108" t="s">
        <v>319</v>
      </c>
      <c r="B14" s="109" t="n">
        <v>0</v>
      </c>
      <c r="C14" s="86"/>
      <c r="D14" s="110"/>
    </row>
    <row r="15" customFormat="false" ht="14.4" hidden="false" customHeight="false" outlineLevel="0" collapsed="false">
      <c r="A15" s="108" t="s">
        <v>323</v>
      </c>
      <c r="B15" s="109" t="s">
        <v>367</v>
      </c>
      <c r="C15" s="86" t="s">
        <v>368</v>
      </c>
      <c r="D15" s="110"/>
    </row>
    <row r="16" customFormat="false" ht="12.8" hidden="false" customHeight="false" outlineLevel="0" collapsed="false">
      <c r="A16" s="108"/>
      <c r="B16" s="109"/>
      <c r="C16" s="86"/>
      <c r="D16" s="110"/>
      <c r="F16" s="111"/>
    </row>
    <row r="17" customFormat="false" ht="12.8" hidden="false" customHeight="false" outlineLevel="0" collapsed="false">
      <c r="A17" s="108"/>
      <c r="B17" s="109"/>
      <c r="C17" s="86"/>
      <c r="D17" s="110"/>
      <c r="F17" s="111"/>
    </row>
    <row r="18" customFormat="false" ht="12.8" hidden="false" customHeight="false" outlineLevel="0" collapsed="false">
      <c r="A18" s="108"/>
      <c r="B18" s="109"/>
      <c r="C18" s="86"/>
      <c r="D18" s="110"/>
      <c r="F18" s="111"/>
    </row>
    <row r="19" customFormat="false" ht="12.8" hidden="false" customHeight="false" outlineLevel="0" collapsed="false">
      <c r="A19" s="108"/>
      <c r="B19" s="109"/>
      <c r="C19" s="86"/>
      <c r="D19" s="110"/>
    </row>
    <row r="20" customFormat="false" ht="14.4" hidden="false" customHeight="false" outlineLevel="0" collapsed="false">
      <c r="A20" s="107" t="s">
        <v>371</v>
      </c>
      <c r="B20" s="105" t="s">
        <v>372</v>
      </c>
      <c r="C20" s="86"/>
      <c r="D20" s="110"/>
    </row>
    <row r="21" customFormat="false" ht="14.4" hidden="false" customHeight="false" outlineLevel="0" collapsed="false">
      <c r="A21" s="71" t="s">
        <v>373</v>
      </c>
      <c r="B21" s="112"/>
      <c r="C21" s="72"/>
      <c r="D21" s="110"/>
    </row>
    <row r="22" customFormat="false" ht="14.4" hidden="false" customHeight="false" outlineLevel="0" collapsed="false">
      <c r="A22" s="71" t="s">
        <v>374</v>
      </c>
      <c r="B22" s="112"/>
      <c r="C22" s="72"/>
      <c r="D22" s="110"/>
    </row>
    <row r="23" customFormat="false" ht="14.4" hidden="false" customHeight="false" outlineLevel="0" collapsed="false">
      <c r="A23" s="71" t="s">
        <v>375</v>
      </c>
      <c r="B23" s="112"/>
      <c r="C23" s="72"/>
      <c r="D23" s="110"/>
    </row>
    <row r="24" customFormat="false" ht="14.4" hidden="false" customHeight="false" outlineLevel="0" collapsed="false">
      <c r="A24" s="71" t="s">
        <v>376</v>
      </c>
      <c r="B24" s="112"/>
      <c r="C24" s="72"/>
      <c r="D24" s="110"/>
    </row>
    <row r="25" customFormat="false" ht="14.4" hidden="false" customHeight="false" outlineLevel="0" collapsed="false">
      <c r="A25" s="71" t="s">
        <v>377</v>
      </c>
      <c r="B25" s="112"/>
      <c r="C25" s="72"/>
      <c r="D25" s="110"/>
    </row>
    <row r="26" customFormat="false" ht="14.4" hidden="false" customHeight="false" outlineLevel="0" collapsed="false">
      <c r="A26" s="71" t="s">
        <v>378</v>
      </c>
      <c r="B26" s="112"/>
      <c r="C26" s="72"/>
      <c r="D26" s="110"/>
    </row>
    <row r="27" customFormat="false" ht="14.4" hidden="false" customHeight="false" outlineLevel="0" collapsed="false">
      <c r="A27" s="71" t="s">
        <v>244</v>
      </c>
      <c r="B27" s="112"/>
      <c r="C27" s="72"/>
      <c r="D27" s="110"/>
    </row>
    <row r="28" customFormat="false" ht="14.4" hidden="false" customHeight="false" outlineLevel="0" collapsed="false">
      <c r="A28" s="71" t="s">
        <v>379</v>
      </c>
      <c r="B28" s="112"/>
      <c r="C28" s="72"/>
      <c r="D28" s="110"/>
    </row>
    <row r="29" customFormat="false" ht="14.4" hidden="false" customHeight="false" outlineLevel="0" collapsed="false">
      <c r="A29" s="71" t="s">
        <v>233</v>
      </c>
      <c r="B29" s="112"/>
      <c r="C29" s="72"/>
      <c r="D29" s="110"/>
    </row>
    <row r="30" customFormat="false" ht="14.4" hidden="false" customHeight="false" outlineLevel="0" collapsed="false">
      <c r="A30" s="71" t="s">
        <v>271</v>
      </c>
      <c r="B30" s="112"/>
      <c r="C30" s="72"/>
      <c r="D30" s="110"/>
    </row>
    <row r="31" customFormat="false" ht="14.4" hidden="false" customHeight="false" outlineLevel="0" collapsed="false">
      <c r="A31" s="71" t="s">
        <v>380</v>
      </c>
      <c r="B31" s="112"/>
      <c r="C31" s="72"/>
      <c r="D31" s="110"/>
    </row>
    <row r="32" customFormat="false" ht="14.4" hidden="false" customHeight="false" outlineLevel="0" collapsed="false">
      <c r="A32" s="71" t="s">
        <v>280</v>
      </c>
      <c r="B32" s="112" t="s">
        <v>367</v>
      </c>
      <c r="C32" s="72"/>
      <c r="D32" s="110"/>
    </row>
    <row r="33" customFormat="false" ht="14.4" hidden="false" customHeight="false" outlineLevel="0" collapsed="false">
      <c r="A33" s="71" t="s">
        <v>275</v>
      </c>
      <c r="B33" s="112" t="s">
        <v>367</v>
      </c>
      <c r="C33" s="72"/>
      <c r="D33" s="110"/>
    </row>
    <row r="34" customFormat="false" ht="14.4" hidden="false" customHeight="false" outlineLevel="0" collapsed="false">
      <c r="A34" s="71" t="s">
        <v>294</v>
      </c>
      <c r="B34" s="112"/>
      <c r="C34" s="72"/>
      <c r="D34" s="110"/>
    </row>
    <row r="35" customFormat="false" ht="14.4" hidden="false" customHeight="false" outlineLevel="0" collapsed="false">
      <c r="A35" s="71" t="s">
        <v>246</v>
      </c>
      <c r="B35" s="112" t="s">
        <v>367</v>
      </c>
      <c r="C35" s="72"/>
      <c r="D35" s="110"/>
    </row>
    <row r="36" customFormat="false" ht="14.4" hidden="false" customHeight="false" outlineLevel="0" collapsed="false">
      <c r="A36" s="71" t="s">
        <v>263</v>
      </c>
      <c r="B36" s="112"/>
      <c r="C36" s="72"/>
      <c r="D36" s="110"/>
    </row>
    <row r="37" customFormat="false" ht="14.4" hidden="false" customHeight="false" outlineLevel="0" collapsed="false">
      <c r="A37" s="71" t="s">
        <v>225</v>
      </c>
      <c r="B37" s="112" t="s">
        <v>369</v>
      </c>
      <c r="C37" s="72"/>
      <c r="D37" s="110"/>
    </row>
    <row r="38" customFormat="false" ht="14.4" hidden="false" customHeight="false" outlineLevel="0" collapsed="false">
      <c r="A38" s="71" t="s">
        <v>238</v>
      </c>
      <c r="B38" s="112" t="s">
        <v>381</v>
      </c>
      <c r="C38" s="72"/>
      <c r="D38" s="110"/>
    </row>
    <row r="39" customFormat="false" ht="14.4" hidden="false" customHeight="false" outlineLevel="0" collapsed="false">
      <c r="A39" s="71" t="s">
        <v>382</v>
      </c>
      <c r="B39" s="112"/>
      <c r="C39" s="72"/>
      <c r="D39" s="110"/>
    </row>
    <row r="40" customFormat="false" ht="14.4" hidden="false" customHeight="false" outlineLevel="0" collapsed="false">
      <c r="A40" s="71" t="s">
        <v>383</v>
      </c>
      <c r="B40" s="112" t="s">
        <v>367</v>
      </c>
      <c r="C40" s="72"/>
      <c r="D40" s="110"/>
    </row>
    <row r="41" customFormat="false" ht="14.4" hidden="false" customHeight="false" outlineLevel="0" collapsed="false">
      <c r="A41" s="71" t="s">
        <v>242</v>
      </c>
      <c r="B41" s="112"/>
      <c r="C41" s="72"/>
      <c r="D41" s="110"/>
    </row>
    <row r="42" customFormat="false" ht="14.4" hidden="false" customHeight="false" outlineLevel="0" collapsed="false">
      <c r="A42" s="71" t="s">
        <v>227</v>
      </c>
      <c r="B42" s="112" t="s">
        <v>367</v>
      </c>
      <c r="C42" s="72"/>
      <c r="D42" s="110"/>
    </row>
    <row r="43" customFormat="false" ht="14.4" hidden="false" customHeight="false" outlineLevel="0" collapsed="false">
      <c r="A43" s="71" t="s">
        <v>269</v>
      </c>
      <c r="B43" s="112"/>
      <c r="C43" s="72"/>
      <c r="D43" s="110"/>
    </row>
    <row r="44" customFormat="false" ht="14.4" hidden="false" customHeight="false" outlineLevel="0" collapsed="false">
      <c r="A44" s="71" t="s">
        <v>384</v>
      </c>
      <c r="B44" s="112"/>
      <c r="C44" s="72"/>
      <c r="D44" s="110"/>
    </row>
    <row r="45" customFormat="false" ht="14.4" hidden="false" customHeight="false" outlineLevel="0" collapsed="false">
      <c r="A45" s="71" t="s">
        <v>305</v>
      </c>
      <c r="B45" s="112"/>
      <c r="C45" s="72"/>
      <c r="D45" s="110"/>
    </row>
    <row r="46" customFormat="false" ht="14.4" hidden="false" customHeight="false" outlineLevel="0" collapsed="false">
      <c r="A46" s="71" t="s">
        <v>385</v>
      </c>
      <c r="B46" s="112"/>
      <c r="C46" s="72"/>
      <c r="D46" s="110"/>
    </row>
    <row r="47" customFormat="false" ht="14.4" hidden="false" customHeight="false" outlineLevel="0" collapsed="false">
      <c r="A47" s="71" t="s">
        <v>273</v>
      </c>
      <c r="B47" s="112" t="s">
        <v>367</v>
      </c>
      <c r="C47" s="72"/>
      <c r="D47" s="110"/>
    </row>
    <row r="48" customFormat="false" ht="14.4" hidden="false" customHeight="false" outlineLevel="0" collapsed="false">
      <c r="A48" s="71" t="s">
        <v>386</v>
      </c>
      <c r="B48" s="112"/>
      <c r="C48" s="72"/>
      <c r="D48" s="110"/>
    </row>
    <row r="49" customFormat="false" ht="14.4" hidden="false" customHeight="false" outlineLevel="0" collapsed="false">
      <c r="A49" s="71" t="s">
        <v>387</v>
      </c>
      <c r="B49" s="112"/>
      <c r="C49" s="72"/>
      <c r="D49" s="110"/>
    </row>
    <row r="50" customFormat="false" ht="14.4" hidden="false" customHeight="false" outlineLevel="0" collapsed="false">
      <c r="A50" s="71" t="s">
        <v>314</v>
      </c>
      <c r="B50" s="112"/>
      <c r="C50" s="72"/>
      <c r="D50" s="110"/>
    </row>
    <row r="51" customFormat="false" ht="14.4" hidden="false" customHeight="false" outlineLevel="0" collapsed="false">
      <c r="A51" s="71" t="s">
        <v>255</v>
      </c>
      <c r="B51" s="112" t="s">
        <v>369</v>
      </c>
      <c r="C51" s="72"/>
      <c r="D51" s="110"/>
    </row>
    <row r="52" customFormat="false" ht="14.4" hidden="false" customHeight="false" outlineLevel="0" collapsed="false">
      <c r="A52" s="71" t="s">
        <v>388</v>
      </c>
      <c r="B52" s="112"/>
      <c r="C52" s="72"/>
      <c r="D52" s="110"/>
    </row>
    <row r="53" customFormat="false" ht="14.4" hidden="false" customHeight="false" outlineLevel="0" collapsed="false">
      <c r="A53" s="71" t="s">
        <v>253</v>
      </c>
      <c r="B53" s="112" t="s">
        <v>367</v>
      </c>
      <c r="C53" s="72"/>
      <c r="D53" s="110"/>
    </row>
    <row r="54" customFormat="false" ht="14.4" hidden="false" customHeight="false" outlineLevel="0" collapsed="false">
      <c r="A54" s="71" t="s">
        <v>236</v>
      </c>
      <c r="B54" s="112"/>
      <c r="C54" s="72"/>
      <c r="D54" s="110"/>
    </row>
    <row r="55" customFormat="false" ht="14.4" hidden="false" customHeight="false" outlineLevel="0" collapsed="false">
      <c r="A55" s="71" t="s">
        <v>250</v>
      </c>
      <c r="B55" s="112"/>
      <c r="C55" s="72"/>
      <c r="D55" s="110"/>
    </row>
    <row r="56" customFormat="false" ht="14.4" hidden="false" customHeight="false" outlineLevel="0" collapsed="false">
      <c r="A56" s="71" t="s">
        <v>267</v>
      </c>
      <c r="B56" s="112" t="s">
        <v>367</v>
      </c>
      <c r="C56" s="72"/>
      <c r="D56" s="110"/>
    </row>
    <row r="57" customFormat="false" ht="14.4" hidden="false" customHeight="false" outlineLevel="0" collapsed="false">
      <c r="A57" s="71" t="s">
        <v>389</v>
      </c>
      <c r="B57" s="112"/>
      <c r="C57" s="72"/>
      <c r="D57" s="110"/>
    </row>
    <row r="58" customFormat="false" ht="14.4" hidden="false" customHeight="false" outlineLevel="0" collapsed="false">
      <c r="A58" s="71" t="s">
        <v>390</v>
      </c>
      <c r="B58" s="112"/>
      <c r="C58" s="72"/>
      <c r="D58" s="110"/>
    </row>
    <row r="59" customFormat="false" ht="14.4" hidden="false" customHeight="false" outlineLevel="0" collapsed="false">
      <c r="A59" s="71" t="s">
        <v>391</v>
      </c>
      <c r="B59" s="112"/>
      <c r="C59" s="72"/>
      <c r="D59" s="110"/>
    </row>
    <row r="60" customFormat="false" ht="14.4" hidden="false" customHeight="false" outlineLevel="0" collapsed="false">
      <c r="A60" s="71" t="s">
        <v>392</v>
      </c>
      <c r="B60" s="112"/>
      <c r="C60" s="72"/>
      <c r="D60" s="110"/>
    </row>
    <row r="61" customFormat="false" ht="14.4" hidden="false" customHeight="false" outlineLevel="0" collapsed="false">
      <c r="A61" s="71" t="s">
        <v>298</v>
      </c>
      <c r="B61" s="112" t="s">
        <v>367</v>
      </c>
      <c r="C61" s="72"/>
      <c r="D61" s="110"/>
    </row>
    <row r="62" customFormat="false" ht="14.4" hidden="false" customHeight="false" outlineLevel="0" collapsed="false">
      <c r="A62" s="71" t="s">
        <v>240</v>
      </c>
      <c r="B62" s="112"/>
      <c r="C62" s="72"/>
      <c r="D62" s="110"/>
    </row>
    <row r="63" customFormat="false" ht="14.4" hidden="false" customHeight="false" outlineLevel="0" collapsed="false">
      <c r="A63" s="71" t="s">
        <v>248</v>
      </c>
      <c r="B63" s="112"/>
      <c r="C63" s="72"/>
      <c r="D63" s="110"/>
    </row>
    <row r="64" customFormat="false" ht="14.4" hidden="false" customHeight="false" outlineLevel="0" collapsed="false">
      <c r="A64" s="71" t="s">
        <v>393</v>
      </c>
      <c r="B64" s="112"/>
      <c r="C64" s="72"/>
      <c r="D64" s="110"/>
    </row>
    <row r="65" customFormat="false" ht="14.4" hidden="false" customHeight="false" outlineLevel="0" collapsed="false">
      <c r="A65" s="71" t="s">
        <v>265</v>
      </c>
      <c r="B65" s="112"/>
      <c r="C65" s="72"/>
      <c r="D65" s="110"/>
    </row>
    <row r="66" customFormat="false" ht="14.4" hidden="false" customHeight="false" outlineLevel="0" collapsed="false">
      <c r="A66" s="71" t="s">
        <v>278</v>
      </c>
      <c r="B66" s="112"/>
      <c r="C66" s="72"/>
      <c r="D66" s="110"/>
    </row>
    <row r="67" customFormat="false" ht="14.4" hidden="false" customHeight="false" outlineLevel="0" collapsed="false">
      <c r="A67" s="71" t="s">
        <v>222</v>
      </c>
      <c r="B67" s="112" t="s">
        <v>367</v>
      </c>
      <c r="C67" s="72"/>
      <c r="D67" s="110"/>
    </row>
    <row r="68" customFormat="false" ht="14.4" hidden="false" customHeight="false" outlineLevel="0" collapsed="false">
      <c r="A68" s="71" t="s">
        <v>394</v>
      </c>
      <c r="B68" s="112"/>
      <c r="C68" s="72"/>
      <c r="D68" s="110"/>
    </row>
    <row r="69" customFormat="false" ht="14.4" hidden="false" customHeight="false" outlineLevel="0" collapsed="false">
      <c r="A69" s="113" t="s">
        <v>395</v>
      </c>
      <c r="B69" s="112" t="s">
        <v>396</v>
      </c>
      <c r="C69" s="72"/>
      <c r="D69" s="110"/>
    </row>
    <row r="70" customFormat="false" ht="14.4" hidden="false" customHeight="false" outlineLevel="0" collapsed="false">
      <c r="A70" s="71" t="s">
        <v>397</v>
      </c>
      <c r="B70" s="112"/>
      <c r="C70" s="72"/>
      <c r="D70" s="110"/>
    </row>
    <row r="71" customFormat="false" ht="14.4" hidden="false" customHeight="false" outlineLevel="0" collapsed="false">
      <c r="A71" s="71" t="s">
        <v>398</v>
      </c>
      <c r="B71" s="112" t="s">
        <v>367</v>
      </c>
      <c r="C71" s="72"/>
      <c r="D71" s="110"/>
    </row>
    <row r="72" customFormat="false" ht="14.4" hidden="false" customHeight="false" outlineLevel="0" collapsed="false">
      <c r="A72" s="71" t="s">
        <v>399</v>
      </c>
      <c r="B72" s="112"/>
      <c r="C72" s="72"/>
      <c r="D72" s="110"/>
    </row>
    <row r="73" customFormat="false" ht="14.4" hidden="false" customHeight="false" outlineLevel="0" collapsed="false">
      <c r="A73" s="71" t="s">
        <v>400</v>
      </c>
      <c r="B73" s="112"/>
      <c r="C73" s="72"/>
      <c r="D73" s="110"/>
    </row>
    <row r="74" customFormat="false" ht="14.4" hidden="false" customHeight="false" outlineLevel="0" collapsed="false">
      <c r="A74" s="71" t="s">
        <v>401</v>
      </c>
      <c r="B74" s="112"/>
      <c r="C74" s="72"/>
      <c r="D74" s="110"/>
    </row>
    <row r="75" customFormat="false" ht="14.4" hidden="false" customHeight="false" outlineLevel="0" collapsed="false">
      <c r="A75" s="71" t="s">
        <v>402</v>
      </c>
      <c r="B75" s="112"/>
      <c r="C75" s="72"/>
      <c r="D75" s="110"/>
    </row>
    <row r="76" customFormat="false" ht="12.8" hidden="false" customHeight="false" outlineLevel="0" collapsed="false">
      <c r="A76" s="71"/>
      <c r="B76" s="112"/>
      <c r="C76" s="72"/>
      <c r="D76" s="110"/>
    </row>
    <row r="77" customFormat="false" ht="28.85" hidden="false" customHeight="false" outlineLevel="0" collapsed="false">
      <c r="A77" s="104" t="s">
        <v>356</v>
      </c>
      <c r="B77" s="105" t="s">
        <v>357</v>
      </c>
      <c r="C77" s="40" t="s">
        <v>358</v>
      </c>
      <c r="D77" s="40" t="s">
        <v>359</v>
      </c>
    </row>
    <row r="78" customFormat="false" ht="14.4" hidden="false" customHeight="false" outlineLevel="0" collapsed="false">
      <c r="A78" s="106" t="s">
        <v>403</v>
      </c>
      <c r="B78" s="68" t="s">
        <v>404</v>
      </c>
      <c r="C78" s="72" t="n">
        <v>43</v>
      </c>
      <c r="D78" s="72" t="n">
        <v>43</v>
      </c>
    </row>
    <row r="79" customFormat="false" ht="12.8" hidden="false" customHeight="false" outlineLevel="0" collapsed="false">
      <c r="A79" s="106"/>
      <c r="B79" s="68"/>
      <c r="C79" s="72"/>
      <c r="D79" s="72"/>
    </row>
    <row r="80" customFormat="false" ht="28.85" hidden="false" customHeight="false" outlineLevel="0" collapsed="false">
      <c r="A80" s="107" t="s">
        <v>362</v>
      </c>
      <c r="B80" s="105" t="s">
        <v>363</v>
      </c>
      <c r="C80" s="40" t="s">
        <v>364</v>
      </c>
      <c r="D80" s="40"/>
    </row>
    <row r="81" customFormat="false" ht="28.85" hidden="false" customHeight="false" outlineLevel="0" collapsed="false">
      <c r="A81" s="108" t="s">
        <v>221</v>
      </c>
      <c r="B81" s="109" t="n">
        <v>62.7906976744186</v>
      </c>
      <c r="C81" s="86" t="s">
        <v>405</v>
      </c>
      <c r="D81" s="110"/>
    </row>
    <row r="82" customFormat="false" ht="22.15" hidden="false" customHeight="false" outlineLevel="0" collapsed="false">
      <c r="A82" s="108" t="s">
        <v>235</v>
      </c>
      <c r="B82" s="109" t="n">
        <v>2.32558139534884</v>
      </c>
      <c r="C82" s="114" t="s">
        <v>405</v>
      </c>
      <c r="D82" s="110"/>
    </row>
    <row r="83" customFormat="false" ht="14.4" hidden="false" customHeight="false" outlineLevel="0" collapsed="false">
      <c r="A83" s="108" t="s">
        <v>302</v>
      </c>
      <c r="B83" s="109" t="n">
        <v>32.5581395348837</v>
      </c>
      <c r="C83" s="86" t="s">
        <v>406</v>
      </c>
      <c r="D83" s="110"/>
    </row>
    <row r="84" customFormat="false" ht="14.4" hidden="false" customHeight="false" outlineLevel="0" collapsed="false">
      <c r="A84" s="108" t="s">
        <v>407</v>
      </c>
      <c r="B84" s="109" t="n">
        <v>2.33</v>
      </c>
      <c r="C84" s="86" t="s">
        <v>408</v>
      </c>
      <c r="D84" s="110"/>
    </row>
    <row r="85" customFormat="false" ht="12.8" hidden="false" customHeight="false" outlineLevel="0" collapsed="false">
      <c r="A85" s="108"/>
      <c r="B85" s="109"/>
      <c r="C85" s="86"/>
      <c r="D85" s="110"/>
      <c r="F85" s="111"/>
    </row>
    <row r="86" customFormat="false" ht="12.8" hidden="false" customHeight="false" outlineLevel="0" collapsed="false">
      <c r="A86" s="108"/>
      <c r="B86" s="109"/>
      <c r="C86" s="86"/>
      <c r="D86" s="110"/>
      <c r="F86" s="111"/>
    </row>
    <row r="87" customFormat="false" ht="12.8" hidden="false" customHeight="false" outlineLevel="0" collapsed="false">
      <c r="A87" s="108"/>
      <c r="B87" s="109"/>
      <c r="C87" s="86"/>
      <c r="D87" s="110"/>
      <c r="F87" s="111"/>
    </row>
    <row r="88" customFormat="false" ht="12.8" hidden="false" customHeight="false" outlineLevel="0" collapsed="false">
      <c r="A88" s="108"/>
      <c r="B88" s="109"/>
      <c r="C88" s="86"/>
      <c r="D88" s="110"/>
    </row>
    <row r="89" customFormat="false" ht="14.4" hidden="false" customHeight="false" outlineLevel="0" collapsed="false">
      <c r="A89" s="107" t="s">
        <v>371</v>
      </c>
      <c r="B89" s="105" t="s">
        <v>372</v>
      </c>
      <c r="C89" s="86"/>
      <c r="D89" s="110"/>
    </row>
    <row r="90" customFormat="false" ht="14.4" hidden="false" customHeight="false" outlineLevel="0" collapsed="false">
      <c r="A90" s="71" t="s">
        <v>373</v>
      </c>
      <c r="B90" s="112"/>
      <c r="C90" s="72"/>
      <c r="D90" s="110"/>
    </row>
    <row r="91" customFormat="false" ht="14.4" hidden="false" customHeight="false" outlineLevel="0" collapsed="false">
      <c r="A91" s="71" t="s">
        <v>374</v>
      </c>
      <c r="B91" s="112"/>
      <c r="C91" s="72"/>
      <c r="D91" s="110"/>
    </row>
    <row r="92" customFormat="false" ht="14.4" hidden="false" customHeight="false" outlineLevel="0" collapsed="false">
      <c r="A92" s="71" t="s">
        <v>375</v>
      </c>
      <c r="B92" s="112"/>
      <c r="C92" s="72"/>
      <c r="D92" s="110"/>
    </row>
    <row r="93" customFormat="false" ht="14.4" hidden="false" customHeight="false" outlineLevel="0" collapsed="false">
      <c r="A93" s="71" t="s">
        <v>376</v>
      </c>
      <c r="B93" s="112" t="n">
        <v>2.33</v>
      </c>
      <c r="C93" s="72"/>
      <c r="D93" s="110"/>
    </row>
    <row r="94" customFormat="false" ht="14.4" hidden="false" customHeight="false" outlineLevel="0" collapsed="false">
      <c r="A94" s="71" t="s">
        <v>377</v>
      </c>
      <c r="B94" s="112"/>
      <c r="C94" s="72"/>
      <c r="D94" s="110"/>
    </row>
    <row r="95" customFormat="false" ht="14.4" hidden="false" customHeight="false" outlineLevel="0" collapsed="false">
      <c r="A95" s="71" t="s">
        <v>378</v>
      </c>
      <c r="B95" s="112"/>
      <c r="C95" s="72"/>
      <c r="D95" s="110"/>
    </row>
    <row r="96" customFormat="false" ht="14.4" hidden="false" customHeight="false" outlineLevel="0" collapsed="false">
      <c r="A96" s="71" t="s">
        <v>244</v>
      </c>
      <c r="B96" s="112" t="n">
        <v>9.3</v>
      </c>
      <c r="C96" s="72"/>
      <c r="D96" s="110"/>
    </row>
    <row r="97" customFormat="false" ht="14.4" hidden="false" customHeight="false" outlineLevel="0" collapsed="false">
      <c r="A97" s="71" t="s">
        <v>379</v>
      </c>
      <c r="B97" s="112"/>
      <c r="C97" s="72"/>
      <c r="D97" s="110"/>
    </row>
    <row r="98" customFormat="false" ht="14.4" hidden="false" customHeight="false" outlineLevel="0" collapsed="false">
      <c r="A98" s="71" t="s">
        <v>233</v>
      </c>
      <c r="B98" s="112"/>
      <c r="C98" s="72"/>
      <c r="D98" s="110"/>
    </row>
    <row r="99" customFormat="false" ht="14.4" hidden="false" customHeight="false" outlineLevel="0" collapsed="false">
      <c r="A99" s="71" t="s">
        <v>271</v>
      </c>
      <c r="B99" s="112"/>
      <c r="C99" s="72"/>
      <c r="D99" s="110"/>
    </row>
    <row r="100" customFormat="false" ht="14.4" hidden="false" customHeight="false" outlineLevel="0" collapsed="false">
      <c r="A100" s="71" t="s">
        <v>380</v>
      </c>
      <c r="B100" s="112"/>
      <c r="C100" s="72"/>
      <c r="D100" s="110"/>
    </row>
    <row r="101" customFormat="false" ht="14.4" hidden="false" customHeight="false" outlineLevel="0" collapsed="false">
      <c r="A101" s="71" t="s">
        <v>280</v>
      </c>
      <c r="B101" s="112"/>
      <c r="C101" s="72"/>
      <c r="D101" s="110"/>
    </row>
    <row r="102" customFormat="false" ht="14.4" hidden="false" customHeight="false" outlineLevel="0" collapsed="false">
      <c r="A102" s="71" t="s">
        <v>275</v>
      </c>
      <c r="B102" s="112"/>
      <c r="C102" s="72"/>
      <c r="D102" s="110"/>
    </row>
    <row r="103" customFormat="false" ht="14.4" hidden="false" customHeight="false" outlineLevel="0" collapsed="false">
      <c r="A103" s="71" t="s">
        <v>294</v>
      </c>
      <c r="B103" s="112"/>
      <c r="C103" s="72"/>
      <c r="D103" s="110"/>
    </row>
    <row r="104" customFormat="false" ht="14.4" hidden="false" customHeight="false" outlineLevel="0" collapsed="false">
      <c r="A104" s="71" t="s">
        <v>246</v>
      </c>
      <c r="B104" s="112" t="n">
        <v>4.65</v>
      </c>
      <c r="C104" s="72"/>
      <c r="D104" s="110"/>
    </row>
    <row r="105" customFormat="false" ht="14.4" hidden="false" customHeight="false" outlineLevel="0" collapsed="false">
      <c r="A105" s="71" t="s">
        <v>263</v>
      </c>
      <c r="B105" s="112"/>
      <c r="C105" s="72"/>
      <c r="D105" s="110"/>
    </row>
    <row r="106" customFormat="false" ht="14.4" hidden="false" customHeight="false" outlineLevel="0" collapsed="false">
      <c r="A106" s="71" t="s">
        <v>225</v>
      </c>
      <c r="B106" s="112" t="n">
        <v>2.33</v>
      </c>
      <c r="C106" s="72"/>
      <c r="D106" s="110"/>
    </row>
    <row r="107" customFormat="false" ht="14.4" hidden="false" customHeight="false" outlineLevel="0" collapsed="false">
      <c r="A107" s="71" t="s">
        <v>238</v>
      </c>
      <c r="B107" s="112" t="n">
        <v>2.33</v>
      </c>
      <c r="C107" s="72"/>
      <c r="D107" s="110"/>
    </row>
    <row r="108" customFormat="false" ht="14.4" hidden="false" customHeight="false" outlineLevel="0" collapsed="false">
      <c r="A108" s="71" t="s">
        <v>382</v>
      </c>
      <c r="B108" s="112"/>
      <c r="C108" s="72"/>
      <c r="D108" s="110"/>
    </row>
    <row r="109" customFormat="false" ht="14.4" hidden="false" customHeight="false" outlineLevel="0" collapsed="false">
      <c r="A109" s="71" t="s">
        <v>383</v>
      </c>
      <c r="B109" s="112"/>
      <c r="C109" s="72"/>
      <c r="D109" s="110"/>
    </row>
    <row r="110" customFormat="false" ht="14.4" hidden="false" customHeight="false" outlineLevel="0" collapsed="false">
      <c r="A110" s="71" t="s">
        <v>242</v>
      </c>
      <c r="B110" s="112"/>
      <c r="C110" s="72"/>
      <c r="D110" s="110"/>
    </row>
    <row r="111" customFormat="false" ht="14.4" hidden="false" customHeight="false" outlineLevel="0" collapsed="false">
      <c r="A111" s="71" t="s">
        <v>227</v>
      </c>
      <c r="B111" s="112" t="n">
        <v>20.93</v>
      </c>
      <c r="C111" s="72"/>
      <c r="D111" s="110"/>
    </row>
    <row r="112" customFormat="false" ht="14.4" hidden="false" customHeight="false" outlineLevel="0" collapsed="false">
      <c r="A112" s="71" t="s">
        <v>269</v>
      </c>
      <c r="B112" s="112"/>
      <c r="C112" s="72"/>
      <c r="D112" s="110"/>
    </row>
    <row r="113" customFormat="false" ht="14.4" hidden="false" customHeight="false" outlineLevel="0" collapsed="false">
      <c r="A113" s="71" t="s">
        <v>384</v>
      </c>
      <c r="B113" s="112"/>
      <c r="C113" s="72"/>
      <c r="D113" s="110"/>
    </row>
    <row r="114" customFormat="false" ht="14.4" hidden="false" customHeight="false" outlineLevel="0" collapsed="false">
      <c r="A114" s="71" t="s">
        <v>305</v>
      </c>
      <c r="B114" s="112"/>
      <c r="C114" s="72"/>
      <c r="D114" s="110"/>
    </row>
    <row r="115" customFormat="false" ht="14.4" hidden="false" customHeight="false" outlineLevel="0" collapsed="false">
      <c r="A115" s="71" t="s">
        <v>385</v>
      </c>
      <c r="B115" s="112"/>
      <c r="C115" s="72"/>
      <c r="D115" s="110"/>
    </row>
    <row r="116" customFormat="false" ht="14.4" hidden="false" customHeight="false" outlineLevel="0" collapsed="false">
      <c r="A116" s="71" t="s">
        <v>273</v>
      </c>
      <c r="B116" s="112"/>
      <c r="C116" s="72"/>
      <c r="D116" s="110"/>
    </row>
    <row r="117" customFormat="false" ht="14.4" hidden="false" customHeight="false" outlineLevel="0" collapsed="false">
      <c r="A117" s="71" t="s">
        <v>386</v>
      </c>
      <c r="B117" s="112"/>
      <c r="C117" s="72"/>
      <c r="D117" s="110"/>
    </row>
    <row r="118" customFormat="false" ht="14.4" hidden="false" customHeight="false" outlineLevel="0" collapsed="false">
      <c r="A118" s="71" t="s">
        <v>387</v>
      </c>
      <c r="B118" s="112"/>
      <c r="C118" s="72"/>
      <c r="D118" s="110"/>
    </row>
    <row r="119" customFormat="false" ht="14.4" hidden="false" customHeight="false" outlineLevel="0" collapsed="false">
      <c r="A119" s="71" t="s">
        <v>314</v>
      </c>
      <c r="B119" s="112"/>
      <c r="C119" s="72"/>
      <c r="D119" s="110"/>
    </row>
    <row r="120" customFormat="false" ht="14.4" hidden="false" customHeight="false" outlineLevel="0" collapsed="false">
      <c r="A120" s="71" t="s">
        <v>255</v>
      </c>
      <c r="B120" s="112" t="n">
        <v>2.33</v>
      </c>
      <c r="C120" s="72"/>
      <c r="D120" s="110"/>
    </row>
    <row r="121" customFormat="false" ht="14.4" hidden="false" customHeight="false" outlineLevel="0" collapsed="false">
      <c r="A121" s="71" t="s">
        <v>388</v>
      </c>
      <c r="B121" s="112"/>
      <c r="C121" s="72"/>
      <c r="D121" s="110"/>
    </row>
    <row r="122" customFormat="false" ht="14.4" hidden="false" customHeight="false" outlineLevel="0" collapsed="false">
      <c r="A122" s="71" t="s">
        <v>253</v>
      </c>
      <c r="B122" s="112" t="n">
        <v>2.33</v>
      </c>
      <c r="C122" s="72"/>
      <c r="D122" s="110"/>
    </row>
    <row r="123" customFormat="false" ht="14.4" hidden="false" customHeight="false" outlineLevel="0" collapsed="false">
      <c r="A123" s="71" t="s">
        <v>236</v>
      </c>
      <c r="B123" s="112" t="n">
        <v>4.65</v>
      </c>
      <c r="C123" s="72"/>
      <c r="D123" s="110"/>
    </row>
    <row r="124" customFormat="false" ht="14.4" hidden="false" customHeight="false" outlineLevel="0" collapsed="false">
      <c r="A124" s="71" t="s">
        <v>250</v>
      </c>
      <c r="B124" s="112"/>
      <c r="C124" s="72"/>
      <c r="D124" s="110"/>
    </row>
    <row r="125" customFormat="false" ht="14.4" hidden="false" customHeight="false" outlineLevel="0" collapsed="false">
      <c r="A125" s="71" t="s">
        <v>267</v>
      </c>
      <c r="B125" s="112"/>
      <c r="C125" s="72"/>
      <c r="D125" s="110"/>
    </row>
    <row r="126" customFormat="false" ht="14.4" hidden="false" customHeight="false" outlineLevel="0" collapsed="false">
      <c r="A126" s="71" t="s">
        <v>389</v>
      </c>
      <c r="B126" s="112"/>
      <c r="C126" s="72"/>
      <c r="D126" s="110"/>
    </row>
    <row r="127" customFormat="false" ht="14.4" hidden="false" customHeight="false" outlineLevel="0" collapsed="false">
      <c r="A127" s="71" t="s">
        <v>390</v>
      </c>
      <c r="B127" s="112"/>
      <c r="C127" s="72"/>
      <c r="D127" s="110"/>
    </row>
    <row r="128" customFormat="false" ht="14.4" hidden="false" customHeight="false" outlineLevel="0" collapsed="false">
      <c r="A128" s="71" t="s">
        <v>391</v>
      </c>
      <c r="B128" s="112"/>
      <c r="C128" s="72"/>
      <c r="D128" s="110"/>
    </row>
    <row r="129" customFormat="false" ht="14.4" hidden="false" customHeight="false" outlineLevel="0" collapsed="false">
      <c r="A129" s="71" t="s">
        <v>392</v>
      </c>
      <c r="B129" s="112"/>
      <c r="C129" s="72"/>
      <c r="D129" s="110"/>
    </row>
    <row r="130" customFormat="false" ht="14.4" hidden="false" customHeight="false" outlineLevel="0" collapsed="false">
      <c r="A130" s="71" t="s">
        <v>298</v>
      </c>
      <c r="B130" s="112"/>
      <c r="C130" s="72"/>
      <c r="D130" s="110"/>
    </row>
    <row r="131" customFormat="false" ht="14.4" hidden="false" customHeight="false" outlineLevel="0" collapsed="false">
      <c r="A131" s="71" t="s">
        <v>240</v>
      </c>
      <c r="B131" s="112"/>
      <c r="C131" s="72"/>
      <c r="D131" s="110"/>
    </row>
    <row r="132" customFormat="false" ht="14.4" hidden="false" customHeight="false" outlineLevel="0" collapsed="false">
      <c r="A132" s="71" t="s">
        <v>248</v>
      </c>
      <c r="B132" s="112"/>
      <c r="C132" s="72"/>
      <c r="D132" s="110"/>
    </row>
    <row r="133" customFormat="false" ht="14.4" hidden="false" customHeight="false" outlineLevel="0" collapsed="false">
      <c r="A133" s="71" t="s">
        <v>393</v>
      </c>
      <c r="B133" s="112"/>
      <c r="C133" s="72"/>
      <c r="D133" s="110"/>
    </row>
    <row r="134" customFormat="false" ht="14.4" hidden="false" customHeight="false" outlineLevel="0" collapsed="false">
      <c r="A134" s="71" t="s">
        <v>265</v>
      </c>
      <c r="B134" s="112"/>
      <c r="C134" s="72"/>
      <c r="D134" s="110"/>
    </row>
    <row r="135" customFormat="false" ht="14.4" hidden="false" customHeight="false" outlineLevel="0" collapsed="false">
      <c r="A135" s="71" t="s">
        <v>278</v>
      </c>
      <c r="B135" s="112"/>
      <c r="C135" s="72"/>
      <c r="D135" s="110"/>
    </row>
    <row r="136" customFormat="false" ht="14.4" hidden="false" customHeight="false" outlineLevel="0" collapsed="false">
      <c r="A136" s="71" t="s">
        <v>222</v>
      </c>
      <c r="B136" s="112"/>
      <c r="C136" s="72"/>
      <c r="D136" s="110"/>
    </row>
    <row r="137" customFormat="false" ht="14.4" hidden="false" customHeight="false" outlineLevel="0" collapsed="false">
      <c r="A137" s="71" t="s">
        <v>394</v>
      </c>
      <c r="B137" s="112"/>
      <c r="C137" s="72"/>
      <c r="D137" s="110"/>
    </row>
    <row r="138" customFormat="false" ht="14.4" hidden="false" customHeight="false" outlineLevel="0" collapsed="false">
      <c r="A138" s="113" t="s">
        <v>395</v>
      </c>
      <c r="B138" s="112" t="n">
        <f aca="false">SUM(B90:B137)</f>
        <v>51.18</v>
      </c>
      <c r="C138" s="72"/>
      <c r="D138" s="110"/>
    </row>
    <row r="139" customFormat="false" ht="14.4" hidden="false" customHeight="false" outlineLevel="0" collapsed="false">
      <c r="A139" s="71" t="s">
        <v>397</v>
      </c>
      <c r="B139" s="112"/>
      <c r="C139" s="72"/>
      <c r="D139" s="110"/>
    </row>
    <row r="140" customFormat="false" ht="14.4" hidden="false" customHeight="false" outlineLevel="0" collapsed="false">
      <c r="A140" s="71" t="s">
        <v>398</v>
      </c>
      <c r="B140" s="112"/>
      <c r="C140" s="72"/>
      <c r="D140" s="110"/>
    </row>
    <row r="141" customFormat="false" ht="14.4" hidden="false" customHeight="false" outlineLevel="0" collapsed="false">
      <c r="A141" s="71" t="s">
        <v>399</v>
      </c>
      <c r="B141" s="112"/>
      <c r="C141" s="72"/>
      <c r="D141" s="110"/>
    </row>
    <row r="142" customFormat="false" ht="14.4" hidden="false" customHeight="false" outlineLevel="0" collapsed="false">
      <c r="A142" s="71" t="s">
        <v>400</v>
      </c>
      <c r="B142" s="112"/>
      <c r="C142" s="72"/>
      <c r="D142" s="110"/>
    </row>
    <row r="143" customFormat="false" ht="14.4" hidden="false" customHeight="false" outlineLevel="0" collapsed="false">
      <c r="A143" s="71" t="s">
        <v>401</v>
      </c>
      <c r="B143" s="112"/>
      <c r="C143" s="72"/>
      <c r="D143" s="110"/>
    </row>
    <row r="144" customFormat="false" ht="14.4" hidden="false" customHeight="false" outlineLevel="0" collapsed="false">
      <c r="A144" s="71" t="s">
        <v>402</v>
      </c>
      <c r="B144" s="112"/>
      <c r="C144" s="72"/>
      <c r="D144" s="110"/>
    </row>
    <row r="145" customFormat="false" ht="12.8" hidden="false" customHeight="false" outlineLevel="0" collapsed="false">
      <c r="A145" s="71"/>
      <c r="B145" s="112"/>
      <c r="C145" s="72"/>
      <c r="D145" s="110"/>
    </row>
    <row r="146" customFormat="false" ht="14.4" hidden="false" customHeight="false" outlineLevel="0" collapsed="false">
      <c r="A146" s="71" t="s">
        <v>409</v>
      </c>
      <c r="B146" s="112" t="n">
        <v>41.86</v>
      </c>
      <c r="C146" s="72"/>
      <c r="D146" s="110"/>
    </row>
    <row r="147" customFormat="false" ht="12.8" hidden="false" customHeight="false" outlineLevel="0" collapsed="false">
      <c r="A147" s="71"/>
      <c r="B147" s="112"/>
      <c r="C147" s="72"/>
      <c r="D147" s="110"/>
    </row>
    <row r="148" customFormat="false" ht="28.85" hidden="false" customHeight="false" outlineLevel="0" collapsed="false">
      <c r="A148" s="104" t="s">
        <v>356</v>
      </c>
      <c r="B148" s="105" t="s">
        <v>357</v>
      </c>
      <c r="C148" s="40" t="s">
        <v>358</v>
      </c>
      <c r="D148" s="40" t="s">
        <v>359</v>
      </c>
    </row>
    <row r="149" customFormat="false" ht="14.4" hidden="false" customHeight="false" outlineLevel="0" collapsed="false">
      <c r="A149" s="106" t="s">
        <v>410</v>
      </c>
      <c r="B149" s="68" t="s">
        <v>404</v>
      </c>
      <c r="C149" s="72" t="n">
        <v>41</v>
      </c>
      <c r="D149" s="72" t="n">
        <v>41</v>
      </c>
    </row>
    <row r="150" customFormat="false" ht="12.8" hidden="false" customHeight="false" outlineLevel="0" collapsed="false">
      <c r="A150" s="106"/>
      <c r="B150" s="68"/>
      <c r="C150" s="72"/>
      <c r="D150" s="72"/>
    </row>
    <row r="151" customFormat="false" ht="14.4" hidden="false" customHeight="false" outlineLevel="0" collapsed="false">
      <c r="A151" s="107" t="s">
        <v>362</v>
      </c>
      <c r="B151" s="105" t="s">
        <v>363</v>
      </c>
      <c r="C151" s="40"/>
      <c r="D151" s="40"/>
    </row>
    <row r="152" customFormat="false" ht="25.5" hidden="false" customHeight="false" outlineLevel="0" collapsed="false">
      <c r="A152" s="108" t="s">
        <v>221</v>
      </c>
      <c r="B152" s="109" t="n">
        <v>46.34</v>
      </c>
      <c r="C152" s="86" t="s">
        <v>411</v>
      </c>
      <c r="D152" s="110"/>
    </row>
    <row r="153" customFormat="false" ht="25.5" hidden="false" customHeight="false" outlineLevel="0" collapsed="false">
      <c r="A153" s="108" t="s">
        <v>235</v>
      </c>
      <c r="B153" s="109" t="n">
        <v>4.88</v>
      </c>
      <c r="C153" s="86" t="s">
        <v>412</v>
      </c>
      <c r="D153" s="110"/>
    </row>
    <row r="154" customFormat="false" ht="14.4" hidden="false" customHeight="false" outlineLevel="0" collapsed="false">
      <c r="A154" s="108" t="s">
        <v>302</v>
      </c>
      <c r="B154" s="109" t="n">
        <v>35.69</v>
      </c>
      <c r="C154" s="86" t="s">
        <v>406</v>
      </c>
      <c r="D154" s="110"/>
    </row>
    <row r="155" customFormat="false" ht="25.5" hidden="false" customHeight="false" outlineLevel="0" collapsed="false">
      <c r="A155" s="108" t="s">
        <v>319</v>
      </c>
      <c r="B155" s="109" t="n">
        <v>9.76</v>
      </c>
      <c r="C155" s="86" t="s">
        <v>413</v>
      </c>
      <c r="D155" s="110"/>
    </row>
    <row r="156" customFormat="false" ht="14.4" hidden="false" customHeight="false" outlineLevel="0" collapsed="false">
      <c r="A156" s="108" t="s">
        <v>407</v>
      </c>
      <c r="B156" s="109" t="n">
        <v>2.44</v>
      </c>
      <c r="C156" s="86" t="s">
        <v>414</v>
      </c>
      <c r="D156" s="110"/>
    </row>
    <row r="157" customFormat="false" ht="12.8" hidden="false" customHeight="false" outlineLevel="0" collapsed="false">
      <c r="A157" s="108"/>
      <c r="B157" s="109"/>
      <c r="C157" s="86"/>
      <c r="D157" s="110"/>
      <c r="F157" s="111"/>
    </row>
    <row r="158" customFormat="false" ht="12.8" hidden="false" customHeight="false" outlineLevel="0" collapsed="false">
      <c r="A158" s="108"/>
      <c r="B158" s="109"/>
      <c r="C158" s="86"/>
      <c r="D158" s="110"/>
      <c r="F158" s="111"/>
    </row>
    <row r="159" customFormat="false" ht="12.8" hidden="false" customHeight="false" outlineLevel="0" collapsed="false">
      <c r="A159" s="108"/>
      <c r="B159" s="109"/>
      <c r="C159" s="86"/>
      <c r="D159" s="110"/>
      <c r="F159" s="111"/>
    </row>
    <row r="160" customFormat="false" ht="12.8" hidden="false" customHeight="false" outlineLevel="0" collapsed="false">
      <c r="A160" s="108"/>
      <c r="B160" s="109"/>
      <c r="C160" s="86"/>
      <c r="D160" s="110"/>
    </row>
    <row r="161" customFormat="false" ht="14.4" hidden="false" customHeight="false" outlineLevel="0" collapsed="false">
      <c r="A161" s="107" t="s">
        <v>371</v>
      </c>
      <c r="B161" s="105" t="s">
        <v>372</v>
      </c>
      <c r="C161" s="86"/>
      <c r="D161" s="110"/>
    </row>
    <row r="162" customFormat="false" ht="14.4" hidden="false" customHeight="false" outlineLevel="0" collapsed="false">
      <c r="A162" s="71" t="s">
        <v>373</v>
      </c>
      <c r="B162" s="112"/>
      <c r="C162" s="72"/>
      <c r="D162" s="110"/>
    </row>
    <row r="163" customFormat="false" ht="14.4" hidden="false" customHeight="false" outlineLevel="0" collapsed="false">
      <c r="A163" s="71" t="s">
        <v>374</v>
      </c>
      <c r="B163" s="112"/>
      <c r="C163" s="72"/>
      <c r="D163" s="110"/>
    </row>
    <row r="164" customFormat="false" ht="14.4" hidden="false" customHeight="false" outlineLevel="0" collapsed="false">
      <c r="A164" s="71" t="s">
        <v>375</v>
      </c>
      <c r="B164" s="112"/>
      <c r="C164" s="72"/>
      <c r="D164" s="110"/>
    </row>
    <row r="165" customFormat="false" ht="14.4" hidden="false" customHeight="false" outlineLevel="0" collapsed="false">
      <c r="A165" s="71" t="s">
        <v>376</v>
      </c>
      <c r="B165" s="112"/>
      <c r="C165" s="72"/>
      <c r="D165" s="110"/>
    </row>
    <row r="166" customFormat="false" ht="14.4" hidden="false" customHeight="false" outlineLevel="0" collapsed="false">
      <c r="A166" s="71" t="s">
        <v>377</v>
      </c>
      <c r="B166" s="112"/>
      <c r="C166" s="72"/>
      <c r="D166" s="110"/>
    </row>
    <row r="167" customFormat="false" ht="14.4" hidden="false" customHeight="false" outlineLevel="0" collapsed="false">
      <c r="A167" s="71" t="s">
        <v>378</v>
      </c>
      <c r="B167" s="112"/>
      <c r="C167" s="72"/>
      <c r="D167" s="110"/>
    </row>
    <row r="168" customFormat="false" ht="14.4" hidden="false" customHeight="false" outlineLevel="0" collapsed="false">
      <c r="A168" s="71" t="s">
        <v>244</v>
      </c>
      <c r="B168" s="112"/>
      <c r="C168" s="72"/>
      <c r="D168" s="110"/>
    </row>
    <row r="169" customFormat="false" ht="14.4" hidden="false" customHeight="false" outlineLevel="0" collapsed="false">
      <c r="A169" s="71" t="s">
        <v>379</v>
      </c>
      <c r="B169" s="112"/>
      <c r="C169" s="72"/>
      <c r="D169" s="110"/>
    </row>
    <row r="170" customFormat="false" ht="14.4" hidden="false" customHeight="false" outlineLevel="0" collapsed="false">
      <c r="A170" s="71" t="s">
        <v>233</v>
      </c>
      <c r="B170" s="112"/>
      <c r="C170" s="72"/>
      <c r="D170" s="110"/>
    </row>
    <row r="171" customFormat="false" ht="14.4" hidden="false" customHeight="false" outlineLevel="0" collapsed="false">
      <c r="A171" s="71" t="s">
        <v>271</v>
      </c>
      <c r="B171" s="112"/>
      <c r="C171" s="72"/>
      <c r="D171" s="110"/>
    </row>
    <row r="172" customFormat="false" ht="14.4" hidden="false" customHeight="false" outlineLevel="0" collapsed="false">
      <c r="A172" s="71" t="s">
        <v>380</v>
      </c>
      <c r="B172" s="112"/>
      <c r="C172" s="72"/>
      <c r="D172" s="110"/>
    </row>
    <row r="173" customFormat="false" ht="16" hidden="false" customHeight="false" outlineLevel="0" collapsed="false">
      <c r="A173" s="71" t="s">
        <v>280</v>
      </c>
      <c r="B173" s="112" t="n">
        <v>2.44</v>
      </c>
      <c r="C173" s="72"/>
      <c r="D173" s="110"/>
    </row>
    <row r="174" customFormat="false" ht="14.4" hidden="false" customHeight="false" outlineLevel="0" collapsed="false">
      <c r="A174" s="71" t="s">
        <v>275</v>
      </c>
      <c r="B174" s="112"/>
      <c r="C174" s="72"/>
      <c r="D174" s="110"/>
    </row>
    <row r="175" customFormat="false" ht="14.4" hidden="false" customHeight="false" outlineLevel="0" collapsed="false">
      <c r="A175" s="71" t="s">
        <v>294</v>
      </c>
      <c r="B175" s="112"/>
      <c r="C175" s="72"/>
      <c r="D175" s="110"/>
    </row>
    <row r="176" customFormat="false" ht="14.4" hidden="false" customHeight="false" outlineLevel="0" collapsed="false">
      <c r="A176" s="71" t="s">
        <v>246</v>
      </c>
      <c r="B176" s="112" t="n">
        <v>2.44</v>
      </c>
      <c r="C176" s="72"/>
      <c r="D176" s="110"/>
    </row>
    <row r="177" customFormat="false" ht="14.4" hidden="false" customHeight="false" outlineLevel="0" collapsed="false">
      <c r="A177" s="71" t="s">
        <v>263</v>
      </c>
      <c r="B177" s="112"/>
      <c r="C177" s="72"/>
      <c r="D177" s="110"/>
    </row>
    <row r="178" customFormat="false" ht="16" hidden="false" customHeight="false" outlineLevel="0" collapsed="false">
      <c r="A178" s="71" t="s">
        <v>225</v>
      </c>
      <c r="B178" s="112" t="n">
        <v>4.88</v>
      </c>
      <c r="C178" s="72"/>
      <c r="D178" s="110"/>
    </row>
    <row r="179" customFormat="false" ht="14.4" hidden="false" customHeight="false" outlineLevel="0" collapsed="false">
      <c r="A179" s="71" t="s">
        <v>238</v>
      </c>
      <c r="B179" s="112" t="n">
        <v>2.44</v>
      </c>
      <c r="C179" s="72"/>
      <c r="D179" s="110"/>
    </row>
    <row r="180" customFormat="false" ht="14.4" hidden="false" customHeight="false" outlineLevel="0" collapsed="false">
      <c r="A180" s="71" t="s">
        <v>382</v>
      </c>
      <c r="B180" s="112"/>
      <c r="C180" s="72"/>
      <c r="D180" s="110"/>
    </row>
    <row r="181" customFormat="false" ht="14.4" hidden="false" customHeight="false" outlineLevel="0" collapsed="false">
      <c r="A181" s="71" t="s">
        <v>383</v>
      </c>
      <c r="B181" s="112"/>
      <c r="C181" s="72"/>
      <c r="D181" s="110"/>
    </row>
    <row r="182" customFormat="false" ht="14.4" hidden="false" customHeight="false" outlineLevel="0" collapsed="false">
      <c r="A182" s="71" t="s">
        <v>242</v>
      </c>
      <c r="B182" s="112"/>
      <c r="C182" s="72"/>
      <c r="D182" s="110"/>
    </row>
    <row r="183" customFormat="false" ht="14.4" hidden="false" customHeight="false" outlineLevel="0" collapsed="false">
      <c r="A183" s="71" t="s">
        <v>227</v>
      </c>
      <c r="B183" s="112" t="n">
        <v>4.88</v>
      </c>
      <c r="C183" s="72"/>
      <c r="D183" s="110"/>
    </row>
    <row r="184" customFormat="false" ht="14.4" hidden="false" customHeight="false" outlineLevel="0" collapsed="false">
      <c r="A184" s="71" t="s">
        <v>269</v>
      </c>
      <c r="B184" s="112"/>
      <c r="C184" s="72"/>
      <c r="D184" s="110"/>
    </row>
    <row r="185" customFormat="false" ht="14.4" hidden="false" customHeight="false" outlineLevel="0" collapsed="false">
      <c r="A185" s="71" t="s">
        <v>384</v>
      </c>
      <c r="B185" s="112"/>
      <c r="C185" s="72"/>
      <c r="D185" s="110"/>
    </row>
    <row r="186" customFormat="false" ht="14.4" hidden="false" customHeight="false" outlineLevel="0" collapsed="false">
      <c r="A186" s="71" t="s">
        <v>305</v>
      </c>
      <c r="B186" s="112"/>
      <c r="C186" s="72"/>
      <c r="D186" s="110"/>
    </row>
    <row r="187" customFormat="false" ht="14.4" hidden="false" customHeight="false" outlineLevel="0" collapsed="false">
      <c r="A187" s="71" t="s">
        <v>385</v>
      </c>
      <c r="B187" s="112"/>
      <c r="C187" s="72"/>
      <c r="D187" s="110"/>
    </row>
    <row r="188" customFormat="false" ht="14.4" hidden="false" customHeight="false" outlineLevel="0" collapsed="false">
      <c r="A188" s="71" t="s">
        <v>273</v>
      </c>
      <c r="B188" s="112"/>
      <c r="C188" s="72"/>
      <c r="D188" s="110"/>
    </row>
    <row r="189" customFormat="false" ht="14.4" hidden="false" customHeight="false" outlineLevel="0" collapsed="false">
      <c r="A189" s="71" t="s">
        <v>386</v>
      </c>
      <c r="B189" s="112"/>
      <c r="C189" s="72"/>
      <c r="D189" s="110"/>
    </row>
    <row r="190" customFormat="false" ht="14.4" hidden="false" customHeight="false" outlineLevel="0" collapsed="false">
      <c r="A190" s="71" t="s">
        <v>387</v>
      </c>
      <c r="B190" s="112"/>
      <c r="C190" s="72"/>
      <c r="D190" s="110"/>
    </row>
    <row r="191" customFormat="false" ht="14.4" hidden="false" customHeight="false" outlineLevel="0" collapsed="false">
      <c r="A191" s="71" t="s">
        <v>314</v>
      </c>
      <c r="B191" s="112"/>
      <c r="C191" s="72"/>
      <c r="D191" s="110"/>
    </row>
    <row r="192" customFormat="false" ht="14.4" hidden="false" customHeight="false" outlineLevel="0" collapsed="false">
      <c r="A192" s="71" t="s">
        <v>255</v>
      </c>
      <c r="B192" s="112"/>
      <c r="C192" s="72"/>
      <c r="D192" s="110"/>
    </row>
    <row r="193" customFormat="false" ht="14.4" hidden="false" customHeight="false" outlineLevel="0" collapsed="false">
      <c r="A193" s="71" t="s">
        <v>388</v>
      </c>
      <c r="B193" s="112"/>
      <c r="C193" s="72"/>
      <c r="D193" s="110"/>
    </row>
    <row r="194" customFormat="false" ht="14.4" hidden="false" customHeight="false" outlineLevel="0" collapsed="false">
      <c r="A194" s="71" t="s">
        <v>253</v>
      </c>
      <c r="B194" s="112"/>
      <c r="C194" s="72"/>
      <c r="D194" s="110"/>
    </row>
    <row r="195" customFormat="false" ht="16" hidden="false" customHeight="false" outlineLevel="0" collapsed="false">
      <c r="A195" s="71" t="s">
        <v>236</v>
      </c>
      <c r="B195" s="112" t="n">
        <v>9.76</v>
      </c>
      <c r="C195" s="72"/>
      <c r="D195" s="110"/>
    </row>
    <row r="196" customFormat="false" ht="16" hidden="false" customHeight="false" outlineLevel="0" collapsed="false">
      <c r="A196" s="71" t="s">
        <v>250</v>
      </c>
      <c r="B196" s="112" t="n">
        <v>2.44</v>
      </c>
      <c r="C196" s="72"/>
      <c r="D196" s="110"/>
    </row>
    <row r="197" customFormat="false" ht="14.4" hidden="false" customHeight="false" outlineLevel="0" collapsed="false">
      <c r="A197" s="71" t="s">
        <v>267</v>
      </c>
      <c r="B197" s="112"/>
      <c r="C197" s="72"/>
      <c r="D197" s="110"/>
    </row>
    <row r="198" customFormat="false" ht="14.4" hidden="false" customHeight="false" outlineLevel="0" collapsed="false">
      <c r="A198" s="71" t="s">
        <v>389</v>
      </c>
      <c r="B198" s="112"/>
      <c r="C198" s="72"/>
      <c r="D198" s="110"/>
    </row>
    <row r="199" customFormat="false" ht="14.4" hidden="false" customHeight="false" outlineLevel="0" collapsed="false">
      <c r="A199" s="71" t="s">
        <v>390</v>
      </c>
      <c r="B199" s="112"/>
      <c r="C199" s="72"/>
      <c r="D199" s="110"/>
    </row>
    <row r="200" customFormat="false" ht="14.4" hidden="false" customHeight="false" outlineLevel="0" collapsed="false">
      <c r="A200" s="71" t="s">
        <v>391</v>
      </c>
      <c r="B200" s="112"/>
      <c r="C200" s="72"/>
      <c r="D200" s="110"/>
    </row>
    <row r="201" customFormat="false" ht="14.4" hidden="false" customHeight="false" outlineLevel="0" collapsed="false">
      <c r="A201" s="71" t="s">
        <v>392</v>
      </c>
      <c r="B201" s="112"/>
      <c r="C201" s="72"/>
      <c r="D201" s="110"/>
    </row>
    <row r="202" customFormat="false" ht="14.4" hidden="false" customHeight="false" outlineLevel="0" collapsed="false">
      <c r="A202" s="71" t="s">
        <v>298</v>
      </c>
      <c r="B202" s="112"/>
      <c r="C202" s="72"/>
      <c r="D202" s="110"/>
    </row>
    <row r="203" customFormat="false" ht="16" hidden="false" customHeight="false" outlineLevel="0" collapsed="false">
      <c r="A203" s="71" t="s">
        <v>240</v>
      </c>
      <c r="B203" s="112" t="n">
        <v>4.88</v>
      </c>
      <c r="C203" s="72"/>
      <c r="D203" s="110"/>
    </row>
    <row r="204" customFormat="false" ht="16" hidden="false" customHeight="false" outlineLevel="0" collapsed="false">
      <c r="A204" s="71" t="s">
        <v>248</v>
      </c>
      <c r="B204" s="112" t="n">
        <v>2.44</v>
      </c>
      <c r="C204" s="72"/>
      <c r="D204" s="110"/>
    </row>
    <row r="205" customFormat="false" ht="14.4" hidden="false" customHeight="false" outlineLevel="0" collapsed="false">
      <c r="A205" s="71" t="s">
        <v>393</v>
      </c>
      <c r="B205" s="112"/>
      <c r="C205" s="72"/>
      <c r="D205" s="110"/>
    </row>
    <row r="206" customFormat="false" ht="16" hidden="false" customHeight="false" outlineLevel="0" collapsed="false">
      <c r="A206" s="71" t="s">
        <v>265</v>
      </c>
      <c r="B206" s="112" t="n">
        <v>2.44</v>
      </c>
      <c r="C206" s="72"/>
      <c r="D206" s="110"/>
    </row>
    <row r="207" customFormat="false" ht="14.4" hidden="false" customHeight="false" outlineLevel="0" collapsed="false">
      <c r="A207" s="71" t="s">
        <v>278</v>
      </c>
      <c r="B207" s="112"/>
      <c r="C207" s="72"/>
      <c r="D207" s="110"/>
    </row>
    <row r="208" customFormat="false" ht="14.4" hidden="false" customHeight="false" outlineLevel="0" collapsed="false">
      <c r="A208" s="71" t="s">
        <v>222</v>
      </c>
      <c r="B208" s="112"/>
      <c r="C208" s="72"/>
      <c r="D208" s="110"/>
    </row>
    <row r="209" customFormat="false" ht="14.4" hidden="false" customHeight="false" outlineLevel="0" collapsed="false">
      <c r="A209" s="71" t="s">
        <v>394</v>
      </c>
      <c r="B209" s="112"/>
      <c r="C209" s="72"/>
      <c r="D209" s="110"/>
    </row>
    <row r="210" customFormat="false" ht="14.4" hidden="false" customHeight="false" outlineLevel="0" collapsed="false">
      <c r="A210" s="113" t="s">
        <v>395</v>
      </c>
      <c r="B210" s="112" t="n">
        <f aca="false">SUM(B162:B209)</f>
        <v>39.04</v>
      </c>
      <c r="C210" s="72"/>
      <c r="D210" s="110"/>
    </row>
    <row r="211" customFormat="false" ht="14.4" hidden="false" customHeight="false" outlineLevel="0" collapsed="false">
      <c r="A211" s="71" t="s">
        <v>397</v>
      </c>
      <c r="B211" s="112"/>
      <c r="C211" s="72"/>
      <c r="D211" s="110"/>
    </row>
    <row r="212" customFormat="false" ht="14.4" hidden="false" customHeight="false" outlineLevel="0" collapsed="false">
      <c r="A212" s="71" t="s">
        <v>398</v>
      </c>
      <c r="B212" s="112"/>
      <c r="C212" s="72"/>
      <c r="D212" s="110"/>
    </row>
    <row r="213" customFormat="false" ht="14.4" hidden="false" customHeight="false" outlineLevel="0" collapsed="false">
      <c r="A213" s="71" t="s">
        <v>399</v>
      </c>
      <c r="B213" s="112"/>
      <c r="C213" s="72"/>
      <c r="D213" s="110"/>
    </row>
    <row r="214" customFormat="false" ht="14.4" hidden="false" customHeight="false" outlineLevel="0" collapsed="false">
      <c r="A214" s="71" t="s">
        <v>400</v>
      </c>
      <c r="B214" s="112"/>
      <c r="C214" s="72"/>
      <c r="D214" s="110"/>
    </row>
    <row r="215" customFormat="false" ht="14.4" hidden="false" customHeight="false" outlineLevel="0" collapsed="false">
      <c r="A215" s="71" t="s">
        <v>401</v>
      </c>
      <c r="B215" s="112"/>
      <c r="C215" s="72"/>
      <c r="D215" s="110"/>
    </row>
    <row r="216" customFormat="false" ht="14.4" hidden="false" customHeight="false" outlineLevel="0" collapsed="false">
      <c r="A216" s="71" t="s">
        <v>402</v>
      </c>
      <c r="B216" s="112"/>
      <c r="C216" s="72"/>
      <c r="D216" s="110"/>
    </row>
    <row r="217" customFormat="false" ht="12.8" hidden="false" customHeight="false" outlineLevel="0" collapsed="false">
      <c r="A217" s="71"/>
      <c r="B217" s="112"/>
      <c r="C217" s="72"/>
      <c r="D217" s="110"/>
    </row>
    <row r="218" customFormat="false" ht="16" hidden="false" customHeight="false" outlineLevel="0" collapsed="false">
      <c r="A218" s="71" t="s">
        <v>409</v>
      </c>
      <c r="B218" s="112" t="n">
        <v>60.98</v>
      </c>
      <c r="C218" s="72"/>
      <c r="D218" s="110"/>
    </row>
    <row r="219" customFormat="false" ht="12.8" hidden="false" customHeight="false" outlineLevel="0" collapsed="false">
      <c r="A219" s="71"/>
      <c r="B219" s="112"/>
      <c r="C219" s="72"/>
      <c r="D219" s="110"/>
    </row>
    <row r="220" customFormat="false" ht="28.85" hidden="false" customHeight="false" outlineLevel="0" collapsed="false">
      <c r="A220" s="104" t="s">
        <v>356</v>
      </c>
      <c r="B220" s="105" t="s">
        <v>357</v>
      </c>
      <c r="C220" s="40" t="s">
        <v>358</v>
      </c>
      <c r="D220" s="40" t="s">
        <v>359</v>
      </c>
    </row>
    <row r="221" customFormat="false" ht="16" hidden="false" customHeight="false" outlineLevel="0" collapsed="false">
      <c r="A221" s="106" t="s">
        <v>415</v>
      </c>
      <c r="B221" s="68" t="s">
        <v>404</v>
      </c>
      <c r="C221" s="72" t="n">
        <v>81</v>
      </c>
      <c r="D221" s="72" t="n">
        <v>81</v>
      </c>
    </row>
    <row r="222" customFormat="false" ht="12.8" hidden="false" customHeight="false" outlineLevel="0" collapsed="false">
      <c r="A222" s="106"/>
      <c r="B222" s="68"/>
      <c r="C222" s="72"/>
      <c r="D222" s="72"/>
    </row>
    <row r="223" customFormat="false" ht="28.85" hidden="false" customHeight="false" outlineLevel="0" collapsed="false">
      <c r="A223" s="107" t="s">
        <v>362</v>
      </c>
      <c r="B223" s="105" t="s">
        <v>363</v>
      </c>
      <c r="C223" s="40" t="s">
        <v>364</v>
      </c>
      <c r="D223" s="40"/>
    </row>
    <row r="224" customFormat="false" ht="54.35" hidden="false" customHeight="false" outlineLevel="0" collapsed="false">
      <c r="A224" s="108" t="s">
        <v>221</v>
      </c>
      <c r="B224" s="109" t="n">
        <v>65.4320987654321</v>
      </c>
      <c r="C224" s="114" t="s">
        <v>416</v>
      </c>
      <c r="D224" s="110"/>
    </row>
    <row r="225" customFormat="false" ht="25.5" hidden="false" customHeight="false" outlineLevel="0" collapsed="false">
      <c r="A225" s="108" t="s">
        <v>302</v>
      </c>
      <c r="B225" s="109" t="n">
        <v>12.3456790123457</v>
      </c>
      <c r="C225" s="114" t="s">
        <v>417</v>
      </c>
      <c r="D225" s="110"/>
    </row>
    <row r="226" customFormat="false" ht="79.9" hidden="false" customHeight="false" outlineLevel="0" collapsed="false">
      <c r="A226" s="108" t="s">
        <v>235</v>
      </c>
      <c r="B226" s="109" t="n">
        <v>16.0493827160494</v>
      </c>
      <c r="C226" s="114" t="s">
        <v>418</v>
      </c>
      <c r="D226" s="110"/>
    </row>
    <row r="227" customFormat="false" ht="36.6" hidden="false" customHeight="false" outlineLevel="0" collapsed="false">
      <c r="A227" s="108" t="s">
        <v>407</v>
      </c>
      <c r="B227" s="109" t="n">
        <v>6.17283950617284</v>
      </c>
      <c r="C227" s="114" t="s">
        <v>419</v>
      </c>
      <c r="D227" s="110"/>
    </row>
    <row r="228" customFormat="false" ht="12.8" hidden="false" customHeight="false" outlineLevel="0" collapsed="false">
      <c r="A228" s="108"/>
      <c r="B228" s="109"/>
      <c r="C228" s="86"/>
      <c r="D228" s="110"/>
      <c r="F228" s="111"/>
    </row>
    <row r="229" customFormat="false" ht="12.8" hidden="false" customHeight="false" outlineLevel="0" collapsed="false">
      <c r="A229" s="108"/>
      <c r="B229" s="109"/>
      <c r="C229" s="86"/>
      <c r="D229" s="110"/>
      <c r="F229" s="111"/>
    </row>
    <row r="230" customFormat="false" ht="12.8" hidden="false" customHeight="false" outlineLevel="0" collapsed="false">
      <c r="A230" s="108"/>
      <c r="B230" s="109"/>
      <c r="C230" s="86"/>
      <c r="D230" s="110"/>
      <c r="F230" s="111"/>
    </row>
    <row r="231" customFormat="false" ht="12.8" hidden="false" customHeight="false" outlineLevel="0" collapsed="false">
      <c r="A231" s="108"/>
      <c r="B231" s="109"/>
      <c r="C231" s="86"/>
      <c r="D231" s="110"/>
    </row>
    <row r="232" customFormat="false" ht="14.4" hidden="false" customHeight="false" outlineLevel="0" collapsed="false">
      <c r="A232" s="107" t="s">
        <v>371</v>
      </c>
      <c r="B232" s="105" t="s">
        <v>372</v>
      </c>
      <c r="C232" s="86"/>
      <c r="D232" s="110"/>
    </row>
    <row r="233" customFormat="false" ht="16" hidden="false" customHeight="false" outlineLevel="0" collapsed="false">
      <c r="A233" s="71" t="s">
        <v>373</v>
      </c>
      <c r="B233" s="112" t="n">
        <v>1.23</v>
      </c>
      <c r="C233" s="72"/>
      <c r="D233" s="110"/>
    </row>
    <row r="234" customFormat="false" ht="14.4" hidden="false" customHeight="false" outlineLevel="0" collapsed="false">
      <c r="A234" s="71" t="s">
        <v>374</v>
      </c>
      <c r="B234" s="112"/>
      <c r="C234" s="72"/>
      <c r="D234" s="110"/>
    </row>
    <row r="235" customFormat="false" ht="14.4" hidden="false" customHeight="false" outlineLevel="0" collapsed="false">
      <c r="A235" s="71" t="s">
        <v>375</v>
      </c>
      <c r="B235" s="112"/>
      <c r="C235" s="72"/>
      <c r="D235" s="110"/>
    </row>
    <row r="236" customFormat="false" ht="14.4" hidden="false" customHeight="false" outlineLevel="0" collapsed="false">
      <c r="A236" s="71" t="s">
        <v>376</v>
      </c>
      <c r="B236" s="112"/>
      <c r="C236" s="72"/>
      <c r="D236" s="110"/>
    </row>
    <row r="237" customFormat="false" ht="14.4" hidden="false" customHeight="false" outlineLevel="0" collapsed="false">
      <c r="A237" s="71" t="s">
        <v>377</v>
      </c>
      <c r="B237" s="112"/>
      <c r="C237" s="72"/>
      <c r="D237" s="110"/>
    </row>
    <row r="238" customFormat="false" ht="14.4" hidden="false" customHeight="false" outlineLevel="0" collapsed="false">
      <c r="A238" s="71" t="s">
        <v>378</v>
      </c>
      <c r="B238" s="112"/>
      <c r="C238" s="72"/>
      <c r="D238" s="110"/>
    </row>
    <row r="239" customFormat="false" ht="14.4" hidden="false" customHeight="false" outlineLevel="0" collapsed="false">
      <c r="A239" s="71" t="s">
        <v>244</v>
      </c>
      <c r="B239" s="112" t="n">
        <v>1.23</v>
      </c>
      <c r="C239" s="72"/>
      <c r="D239" s="110"/>
    </row>
    <row r="240" customFormat="false" ht="14.4" hidden="false" customHeight="false" outlineLevel="0" collapsed="false">
      <c r="A240" s="71" t="s">
        <v>379</v>
      </c>
      <c r="B240" s="112"/>
      <c r="C240" s="72"/>
      <c r="D240" s="110"/>
    </row>
    <row r="241" customFormat="false" ht="14.4" hidden="false" customHeight="false" outlineLevel="0" collapsed="false">
      <c r="A241" s="71" t="s">
        <v>233</v>
      </c>
      <c r="B241" s="112"/>
      <c r="C241" s="72"/>
      <c r="D241" s="110"/>
    </row>
    <row r="242" customFormat="false" ht="14.4" hidden="false" customHeight="false" outlineLevel="0" collapsed="false">
      <c r="A242" s="71" t="s">
        <v>271</v>
      </c>
      <c r="B242" s="112"/>
      <c r="C242" s="72"/>
      <c r="D242" s="110"/>
    </row>
    <row r="243" customFormat="false" ht="14.4" hidden="false" customHeight="false" outlineLevel="0" collapsed="false">
      <c r="A243" s="71" t="s">
        <v>380</v>
      </c>
      <c r="B243" s="112"/>
      <c r="C243" s="72"/>
      <c r="D243" s="110"/>
    </row>
    <row r="244" customFormat="false" ht="14.4" hidden="false" customHeight="false" outlineLevel="0" collapsed="false">
      <c r="A244" s="71" t="s">
        <v>280</v>
      </c>
      <c r="B244" s="112" t="n">
        <v>2.47</v>
      </c>
      <c r="C244" s="72"/>
      <c r="D244" s="110"/>
    </row>
    <row r="245" customFormat="false" ht="14.4" hidden="false" customHeight="false" outlineLevel="0" collapsed="false">
      <c r="A245" s="71" t="s">
        <v>275</v>
      </c>
      <c r="B245" s="112"/>
      <c r="C245" s="72"/>
      <c r="D245" s="110"/>
    </row>
    <row r="246" customFormat="false" ht="14.4" hidden="false" customHeight="false" outlineLevel="0" collapsed="false">
      <c r="A246" s="71" t="s">
        <v>294</v>
      </c>
      <c r="B246" s="112"/>
      <c r="C246" s="72"/>
      <c r="D246" s="110"/>
    </row>
    <row r="247" customFormat="false" ht="16" hidden="false" customHeight="false" outlineLevel="0" collapsed="false">
      <c r="A247" s="71" t="s">
        <v>246</v>
      </c>
      <c r="B247" s="112" t="n">
        <v>3.7</v>
      </c>
      <c r="C247" s="72"/>
      <c r="D247" s="110"/>
    </row>
    <row r="248" customFormat="false" ht="14.4" hidden="false" customHeight="false" outlineLevel="0" collapsed="false">
      <c r="A248" s="71" t="s">
        <v>263</v>
      </c>
      <c r="B248" s="112"/>
      <c r="C248" s="72"/>
      <c r="D248" s="110"/>
    </row>
    <row r="249" customFormat="false" ht="14.4" hidden="false" customHeight="false" outlineLevel="0" collapsed="false">
      <c r="A249" s="71" t="s">
        <v>225</v>
      </c>
      <c r="B249" s="112"/>
      <c r="C249" s="72"/>
      <c r="D249" s="110"/>
    </row>
    <row r="250" customFormat="false" ht="14.4" hidden="false" customHeight="false" outlineLevel="0" collapsed="false">
      <c r="A250" s="71" t="s">
        <v>238</v>
      </c>
      <c r="B250" s="112"/>
      <c r="C250" s="72"/>
      <c r="D250" s="110"/>
    </row>
    <row r="251" customFormat="false" ht="14.4" hidden="false" customHeight="false" outlineLevel="0" collapsed="false">
      <c r="A251" s="71" t="s">
        <v>382</v>
      </c>
      <c r="B251" s="112"/>
      <c r="C251" s="72"/>
      <c r="D251" s="110"/>
    </row>
    <row r="252" customFormat="false" ht="14.4" hidden="false" customHeight="false" outlineLevel="0" collapsed="false">
      <c r="A252" s="71" t="s">
        <v>383</v>
      </c>
      <c r="B252" s="112"/>
      <c r="C252" s="72"/>
      <c r="D252" s="110"/>
    </row>
    <row r="253" customFormat="false" ht="16" hidden="false" customHeight="false" outlineLevel="0" collapsed="false">
      <c r="A253" s="71" t="s">
        <v>242</v>
      </c>
      <c r="B253" s="112" t="n">
        <v>3.7</v>
      </c>
      <c r="C253" s="72"/>
      <c r="D253" s="110"/>
    </row>
    <row r="254" customFormat="false" ht="16" hidden="false" customHeight="false" outlineLevel="0" collapsed="false">
      <c r="A254" s="71" t="s">
        <v>227</v>
      </c>
      <c r="B254" s="112" t="n">
        <v>11.11</v>
      </c>
      <c r="C254" s="72"/>
      <c r="D254" s="110"/>
    </row>
    <row r="255" customFormat="false" ht="14.4" hidden="false" customHeight="false" outlineLevel="0" collapsed="false">
      <c r="A255" s="71" t="s">
        <v>269</v>
      </c>
      <c r="B255" s="112"/>
      <c r="C255" s="72"/>
      <c r="D255" s="110"/>
    </row>
    <row r="256" customFormat="false" ht="14.4" hidden="false" customHeight="false" outlineLevel="0" collapsed="false">
      <c r="A256" s="71" t="s">
        <v>384</v>
      </c>
      <c r="B256" s="112"/>
      <c r="C256" s="72"/>
      <c r="D256" s="110"/>
    </row>
    <row r="257" customFormat="false" ht="14.4" hidden="false" customHeight="false" outlineLevel="0" collapsed="false">
      <c r="A257" s="71" t="s">
        <v>305</v>
      </c>
      <c r="B257" s="112"/>
      <c r="C257" s="72"/>
      <c r="D257" s="110"/>
    </row>
    <row r="258" customFormat="false" ht="14.4" hidden="false" customHeight="false" outlineLevel="0" collapsed="false">
      <c r="A258" s="71" t="s">
        <v>385</v>
      </c>
      <c r="B258" s="112"/>
      <c r="C258" s="72"/>
      <c r="D258" s="110"/>
    </row>
    <row r="259" customFormat="false" ht="14.4" hidden="false" customHeight="false" outlineLevel="0" collapsed="false">
      <c r="A259" s="71" t="s">
        <v>273</v>
      </c>
      <c r="B259" s="112"/>
      <c r="C259" s="72"/>
      <c r="D259" s="110"/>
    </row>
    <row r="260" customFormat="false" ht="14.4" hidden="false" customHeight="false" outlineLevel="0" collapsed="false">
      <c r="A260" s="71" t="s">
        <v>386</v>
      </c>
      <c r="B260" s="112"/>
      <c r="C260" s="72"/>
      <c r="D260" s="110"/>
    </row>
    <row r="261" customFormat="false" ht="14.4" hidden="false" customHeight="false" outlineLevel="0" collapsed="false">
      <c r="A261" s="71" t="s">
        <v>387</v>
      </c>
      <c r="B261" s="112"/>
      <c r="C261" s="72"/>
      <c r="D261" s="110"/>
    </row>
    <row r="262" customFormat="false" ht="14.4" hidden="false" customHeight="false" outlineLevel="0" collapsed="false">
      <c r="A262" s="71" t="s">
        <v>314</v>
      </c>
      <c r="B262" s="112"/>
      <c r="C262" s="72"/>
      <c r="D262" s="110"/>
    </row>
    <row r="263" customFormat="false" ht="14.4" hidden="false" customHeight="false" outlineLevel="0" collapsed="false">
      <c r="A263" s="71" t="s">
        <v>255</v>
      </c>
      <c r="B263" s="112" t="n">
        <v>4.94</v>
      </c>
      <c r="C263" s="72"/>
      <c r="D263" s="110"/>
    </row>
    <row r="264" customFormat="false" ht="14.4" hidden="false" customHeight="false" outlineLevel="0" collapsed="false">
      <c r="A264" s="71" t="s">
        <v>388</v>
      </c>
      <c r="B264" s="112"/>
      <c r="C264" s="72"/>
      <c r="D264" s="110"/>
    </row>
    <row r="265" customFormat="false" ht="16" hidden="false" customHeight="false" outlineLevel="0" collapsed="false">
      <c r="A265" s="71" t="s">
        <v>253</v>
      </c>
      <c r="B265" s="112" t="n">
        <v>1.23</v>
      </c>
      <c r="C265" s="72"/>
      <c r="D265" s="110"/>
    </row>
    <row r="266" customFormat="false" ht="16" hidden="false" customHeight="false" outlineLevel="0" collapsed="false">
      <c r="A266" s="71" t="s">
        <v>236</v>
      </c>
      <c r="B266" s="112" t="n">
        <v>6.17</v>
      </c>
      <c r="C266" s="72"/>
      <c r="D266" s="110"/>
    </row>
    <row r="267" customFormat="false" ht="16" hidden="false" customHeight="false" outlineLevel="0" collapsed="false">
      <c r="A267" s="71" t="s">
        <v>250</v>
      </c>
      <c r="B267" s="112" t="n">
        <v>8.64</v>
      </c>
      <c r="C267" s="72"/>
      <c r="D267" s="110"/>
    </row>
    <row r="268" customFormat="false" ht="14.4" hidden="false" customHeight="false" outlineLevel="0" collapsed="false">
      <c r="A268" s="71" t="s">
        <v>267</v>
      </c>
      <c r="B268" s="112"/>
      <c r="C268" s="72"/>
      <c r="D268" s="110"/>
    </row>
    <row r="269" customFormat="false" ht="14.4" hidden="false" customHeight="false" outlineLevel="0" collapsed="false">
      <c r="A269" s="71" t="s">
        <v>389</v>
      </c>
      <c r="B269" s="112"/>
      <c r="C269" s="72"/>
      <c r="D269" s="110"/>
    </row>
    <row r="270" customFormat="false" ht="14.4" hidden="false" customHeight="false" outlineLevel="0" collapsed="false">
      <c r="A270" s="71" t="s">
        <v>390</v>
      </c>
      <c r="B270" s="112"/>
      <c r="C270" s="72"/>
      <c r="D270" s="110"/>
    </row>
    <row r="271" customFormat="false" ht="14.4" hidden="false" customHeight="false" outlineLevel="0" collapsed="false">
      <c r="A271" s="71" t="s">
        <v>391</v>
      </c>
      <c r="B271" s="112"/>
      <c r="C271" s="72"/>
      <c r="D271" s="110"/>
    </row>
    <row r="272" customFormat="false" ht="14.4" hidden="false" customHeight="false" outlineLevel="0" collapsed="false">
      <c r="A272" s="71" t="s">
        <v>392</v>
      </c>
      <c r="B272" s="112"/>
      <c r="C272" s="72"/>
      <c r="D272" s="110"/>
    </row>
    <row r="273" customFormat="false" ht="16" hidden="false" customHeight="false" outlineLevel="0" collapsed="false">
      <c r="A273" s="71" t="s">
        <v>298</v>
      </c>
      <c r="B273" s="112" t="n">
        <v>1.23</v>
      </c>
      <c r="C273" s="72"/>
      <c r="D273" s="110"/>
    </row>
    <row r="274" customFormat="false" ht="16" hidden="false" customHeight="false" outlineLevel="0" collapsed="false">
      <c r="A274" s="71" t="s">
        <v>240</v>
      </c>
      <c r="B274" s="112" t="n">
        <v>3.7</v>
      </c>
      <c r="C274" s="72"/>
      <c r="D274" s="110"/>
    </row>
    <row r="275" customFormat="false" ht="16" hidden="false" customHeight="false" outlineLevel="0" collapsed="false">
      <c r="A275" s="71" t="s">
        <v>248</v>
      </c>
      <c r="B275" s="112" t="n">
        <v>2.47</v>
      </c>
      <c r="C275" s="72"/>
      <c r="D275" s="110"/>
    </row>
    <row r="276" customFormat="false" ht="14.4" hidden="false" customHeight="false" outlineLevel="0" collapsed="false">
      <c r="A276" s="71" t="s">
        <v>393</v>
      </c>
      <c r="B276" s="112"/>
      <c r="C276" s="72"/>
      <c r="D276" s="110"/>
    </row>
    <row r="277" customFormat="false" ht="16" hidden="false" customHeight="false" outlineLevel="0" collapsed="false">
      <c r="A277" s="71" t="s">
        <v>265</v>
      </c>
      <c r="B277" s="112" t="n">
        <v>2.47</v>
      </c>
      <c r="C277" s="72"/>
      <c r="D277" s="110"/>
    </row>
    <row r="278" customFormat="false" ht="14.4" hidden="false" customHeight="false" outlineLevel="0" collapsed="false">
      <c r="A278" s="71" t="s">
        <v>278</v>
      </c>
      <c r="B278" s="112"/>
      <c r="C278" s="72"/>
      <c r="D278" s="110"/>
    </row>
    <row r="279" customFormat="false" ht="16" hidden="false" customHeight="false" outlineLevel="0" collapsed="false">
      <c r="A279" s="71" t="s">
        <v>222</v>
      </c>
      <c r="B279" s="112" t="n">
        <v>6.17</v>
      </c>
      <c r="C279" s="72"/>
      <c r="D279" s="110"/>
    </row>
    <row r="280" customFormat="false" ht="14.4" hidden="false" customHeight="false" outlineLevel="0" collapsed="false">
      <c r="A280" s="71" t="s">
        <v>394</v>
      </c>
      <c r="B280" s="112"/>
      <c r="C280" s="72"/>
      <c r="D280" s="110"/>
    </row>
    <row r="281" customFormat="false" ht="14.4" hidden="false" customHeight="false" outlineLevel="0" collapsed="false">
      <c r="A281" s="113" t="s">
        <v>395</v>
      </c>
      <c r="B281" s="112" t="n">
        <f aca="false">SUM(B233:B280)</f>
        <v>60.46</v>
      </c>
      <c r="C281" s="72"/>
      <c r="D281" s="110"/>
    </row>
    <row r="282" customFormat="false" ht="14.4" hidden="false" customHeight="false" outlineLevel="0" collapsed="false">
      <c r="A282" s="71" t="s">
        <v>397</v>
      </c>
      <c r="B282" s="112"/>
      <c r="C282" s="72"/>
      <c r="D282" s="110"/>
    </row>
    <row r="283" customFormat="false" ht="16" hidden="false" customHeight="false" outlineLevel="0" collapsed="false">
      <c r="A283" s="71" t="s">
        <v>398</v>
      </c>
      <c r="B283" s="112" t="n">
        <v>2.47</v>
      </c>
      <c r="C283" s="72"/>
      <c r="D283" s="110"/>
    </row>
    <row r="284" customFormat="false" ht="14.4" hidden="false" customHeight="false" outlineLevel="0" collapsed="false">
      <c r="A284" s="71" t="s">
        <v>399</v>
      </c>
      <c r="B284" s="112"/>
      <c r="C284" s="72"/>
      <c r="D284" s="110"/>
    </row>
    <row r="285" customFormat="false" ht="14.4" hidden="false" customHeight="false" outlineLevel="0" collapsed="false">
      <c r="A285" s="71" t="s">
        <v>400</v>
      </c>
      <c r="B285" s="112"/>
      <c r="C285" s="72"/>
      <c r="D285" s="110"/>
    </row>
    <row r="286" customFormat="false" ht="14.4" hidden="false" customHeight="false" outlineLevel="0" collapsed="false">
      <c r="A286" s="71" t="s">
        <v>401</v>
      </c>
      <c r="B286" s="112"/>
      <c r="C286" s="72"/>
      <c r="D286" s="110"/>
    </row>
    <row r="287" customFormat="false" ht="14.4" hidden="false" customHeight="false" outlineLevel="0" collapsed="false">
      <c r="A287" s="71" t="s">
        <v>402</v>
      </c>
      <c r="B287" s="112"/>
      <c r="C287" s="72"/>
      <c r="D287" s="110"/>
    </row>
    <row r="288" customFormat="false" ht="12.8" hidden="false" customHeight="false" outlineLevel="0" collapsed="false">
      <c r="A288" s="71"/>
      <c r="B288" s="112"/>
      <c r="C288" s="72"/>
      <c r="D288" s="110"/>
    </row>
    <row r="289" customFormat="false" ht="16" hidden="false" customHeight="false" outlineLevel="0" collapsed="false">
      <c r="A289" s="71" t="s">
        <v>409</v>
      </c>
      <c r="B289" s="112" t="n">
        <v>37.04</v>
      </c>
      <c r="C289" s="72"/>
      <c r="D289" s="110"/>
    </row>
    <row r="290" customFormat="false" ht="12.8" hidden="false" customHeight="false" outlineLevel="0" collapsed="false">
      <c r="A290" s="2" t="s">
        <v>420</v>
      </c>
    </row>
    <row r="291" customFormat="false" ht="12.8" hidden="false" customHeight="false" outlineLevel="0" collapsed="false">
      <c r="A291" s="2" t="s">
        <v>421</v>
      </c>
    </row>
    <row r="292" customFormat="false" ht="12.8" hidden="false" customHeight="false" outlineLevel="0" collapsed="false">
      <c r="A292" s="2" t="s">
        <v>422</v>
      </c>
    </row>
    <row r="293" customFormat="false" ht="12.8" hidden="false" customHeight="false" outlineLevel="0" collapsed="false">
      <c r="A293" s="2" t="s">
        <v>423</v>
      </c>
    </row>
    <row r="294" customFormat="false" ht="12.8" hidden="false" customHeight="false" outlineLevel="0" collapsed="false">
      <c r="A294" s="99" t="s">
        <v>424</v>
      </c>
    </row>
    <row r="295" customFormat="false" ht="12.8" hidden="false" customHeight="false" outlineLevel="0" collapsed="false">
      <c r="A295" s="99" t="s">
        <v>425</v>
      </c>
    </row>
    <row r="296" customFormat="false" ht="12.8" hidden="false" customHeight="false" outlineLevel="0" collapsed="false">
      <c r="A296" s="99"/>
    </row>
    <row r="298" customFormat="false" ht="15" hidden="false" customHeight="false" outlineLevel="0" collapsed="false">
      <c r="A298" s="89" t="s">
        <v>426</v>
      </c>
      <c r="B298" s="115"/>
      <c r="C298" s="82"/>
      <c r="D298" s="82"/>
      <c r="E298" s="82"/>
    </row>
    <row r="299" s="11" customFormat="true" ht="13.8" hidden="false" customHeight="false" outlineLevel="0" collapsed="false">
      <c r="A299" s="31" t="s">
        <v>427</v>
      </c>
      <c r="B299" s="102"/>
    </row>
    <row r="300" customFormat="false" ht="15" hidden="false" customHeight="true" outlineLevel="0" collapsed="false">
      <c r="A300" s="35" t="s">
        <v>60</v>
      </c>
      <c r="B300" s="103" t="s">
        <v>61</v>
      </c>
      <c r="D300" s="82"/>
      <c r="E300" s="82"/>
    </row>
    <row r="301" customFormat="false" ht="14.4" hidden="false" customHeight="false" outlineLevel="0" collapsed="false">
      <c r="A301" s="67" t="n">
        <v>44013</v>
      </c>
      <c r="B301" s="68" t="s">
        <v>22</v>
      </c>
      <c r="D301" s="82"/>
      <c r="E301" s="82"/>
    </row>
    <row r="302" customFormat="false" ht="54" hidden="false" customHeight="true" outlineLevel="0" collapsed="false">
      <c r="A302" s="104" t="s">
        <v>428</v>
      </c>
      <c r="B302" s="105" t="s">
        <v>429</v>
      </c>
      <c r="C302" s="40" t="s">
        <v>430</v>
      </c>
      <c r="D302" s="40" t="s">
        <v>431</v>
      </c>
      <c r="E302" s="40" t="s">
        <v>432</v>
      </c>
      <c r="F302" s="40" t="s">
        <v>433</v>
      </c>
    </row>
    <row r="303" customFormat="false" ht="53.25" hidden="false" customHeight="false" outlineLevel="0" collapsed="false">
      <c r="A303" s="116" t="s">
        <v>434</v>
      </c>
      <c r="B303" s="117" t="n">
        <v>43290</v>
      </c>
      <c r="C303" s="118" t="s">
        <v>435</v>
      </c>
      <c r="D303" s="118" t="s">
        <v>28</v>
      </c>
      <c r="E303" s="118" t="n">
        <v>19</v>
      </c>
      <c r="F303" s="118" t="n">
        <v>19</v>
      </c>
    </row>
    <row r="304" customFormat="false" ht="53.25" hidden="false" customHeight="false" outlineLevel="0" collapsed="false">
      <c r="A304" s="116" t="s">
        <v>436</v>
      </c>
      <c r="B304" s="117" t="n">
        <v>43389</v>
      </c>
      <c r="C304" s="118" t="n">
        <v>13</v>
      </c>
      <c r="D304" s="118" t="s">
        <v>28</v>
      </c>
      <c r="E304" s="118" t="n">
        <v>3</v>
      </c>
      <c r="F304" s="118" t="n">
        <f aca="false">+E304+C304</f>
        <v>16</v>
      </c>
    </row>
    <row r="305" customFormat="false" ht="39.95" hidden="false" customHeight="false" outlineLevel="0" collapsed="false">
      <c r="A305" s="116" t="s">
        <v>437</v>
      </c>
      <c r="B305" s="117" t="n">
        <v>43180</v>
      </c>
      <c r="C305" s="118" t="n">
        <v>14</v>
      </c>
      <c r="D305" s="118" t="s">
        <v>28</v>
      </c>
      <c r="E305" s="118" t="n">
        <v>1</v>
      </c>
      <c r="F305" s="118" t="n">
        <f aca="false">+E305+C305</f>
        <v>15</v>
      </c>
    </row>
    <row r="306" customFormat="false" ht="26.6" hidden="false" customHeight="false" outlineLevel="0" collapsed="false">
      <c r="A306" s="119" t="s">
        <v>438</v>
      </c>
      <c r="B306" s="117" t="n">
        <v>43916</v>
      </c>
      <c r="C306" s="118" t="n">
        <v>21</v>
      </c>
      <c r="D306" s="118" t="s">
        <v>28</v>
      </c>
      <c r="E306" s="118" t="n">
        <v>6</v>
      </c>
      <c r="F306" s="118" t="n">
        <f aca="false">+E306+C306</f>
        <v>27</v>
      </c>
    </row>
    <row r="307" customFormat="false" ht="26.6" hidden="false" customHeight="false" outlineLevel="0" collapsed="false">
      <c r="A307" s="116" t="s">
        <v>439</v>
      </c>
      <c r="B307" s="117" t="n">
        <v>43225</v>
      </c>
      <c r="C307" s="118" t="n">
        <v>14</v>
      </c>
      <c r="D307" s="118" t="s">
        <v>28</v>
      </c>
      <c r="E307" s="118" t="n">
        <v>7</v>
      </c>
      <c r="F307" s="118" t="n">
        <f aca="false">+E307+C307</f>
        <v>21</v>
      </c>
    </row>
    <row r="308" customFormat="false" ht="53.25" hidden="false" customHeight="false" outlineLevel="0" collapsed="false">
      <c r="A308" s="116" t="s">
        <v>440</v>
      </c>
      <c r="B308" s="117" t="n">
        <v>43263</v>
      </c>
      <c r="C308" s="118" t="n">
        <v>13</v>
      </c>
      <c r="D308" s="118" t="s">
        <v>28</v>
      </c>
      <c r="E308" s="118" t="n">
        <v>2</v>
      </c>
      <c r="F308" s="118" t="n">
        <f aca="false">+E308+C308</f>
        <v>15</v>
      </c>
    </row>
    <row r="309" customFormat="false" ht="53.25" hidden="false" customHeight="false" outlineLevel="0" collapsed="false">
      <c r="A309" s="119" t="s">
        <v>441</v>
      </c>
      <c r="B309" s="117" t="n">
        <v>43573</v>
      </c>
      <c r="C309" s="118" t="n">
        <v>15</v>
      </c>
      <c r="D309" s="118" t="s">
        <v>28</v>
      </c>
      <c r="E309" s="118" t="n">
        <v>13</v>
      </c>
      <c r="F309" s="118" t="n">
        <f aca="false">+E309+C309</f>
        <v>28</v>
      </c>
    </row>
    <row r="310" customFormat="false" ht="13.8" hidden="false" customHeight="false" outlineLevel="0" collapsed="false">
      <c r="A310" s="82"/>
      <c r="B310" s="115"/>
      <c r="C310" s="82"/>
      <c r="D310" s="82"/>
      <c r="E310" s="82"/>
    </row>
    <row r="311" customFormat="false" ht="13.8" hidden="false" customHeight="false" outlineLevel="0" collapsed="false">
      <c r="A311" s="59" t="s">
        <v>140</v>
      </c>
      <c r="B311" s="120"/>
      <c r="C311" s="61"/>
    </row>
    <row r="312" customFormat="false" ht="144.25" hidden="false" customHeight="false" outlineLevel="0" collapsed="false">
      <c r="A312" s="62" t="s">
        <v>442</v>
      </c>
      <c r="B312" s="121" t="s">
        <v>443</v>
      </c>
      <c r="C312" s="122"/>
    </row>
    <row r="313" customFormat="false" ht="113.2" hidden="false" customHeight="false" outlineLevel="0" collapsed="false">
      <c r="A313" s="49" t="s">
        <v>444</v>
      </c>
      <c r="B313" s="121" t="s">
        <v>445</v>
      </c>
      <c r="C313" s="49"/>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1" activeCellId="0" sqref="A11"/>
    </sheetView>
  </sheetViews>
  <sheetFormatPr defaultColWidth="8.88671875" defaultRowHeight="14.4" zeroHeight="false" outlineLevelRow="0" outlineLevelCol="0"/>
  <sheetData>
    <row r="1" customFormat="false" ht="17.4" hidden="false" customHeight="false" outlineLevel="0" collapsed="false">
      <c r="A1" s="89" t="s">
        <v>446</v>
      </c>
    </row>
    <row r="3" customFormat="false" ht="15" hidden="false" customHeight="false" outlineLevel="0" collapsed="false">
      <c r="A3" s="31" t="s">
        <v>447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475</TotalTime>
  <Application>LibreOffice/6.4.4.2$Linux_X86_64 LibreOffice_project/3d775be2011f3886db32dfd395a6a6d1ca2630ff</Application>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2018-04-24T06:01:14Z</dcterms:created>
  <dc:creator>Nathalie Tonné</dc:creator>
  <dc:description/>
  <dc:language>en-GB</dc:language>
  <cp:lastModifiedBy>Menashè Eliezer</cp:lastModifiedBy>
  <cp:lastPrinted>2020-06-15T08:28:46Z</cp:lastPrinted>
  <dcterms:modified xsi:type="dcterms:W3CDTF">2020-07-10T15:53:49Z</dcterms:modified>
  <cp:revision>47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