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6" yWindow="-96" windowWidth="19392" windowHeight="11592" tabRatio="773" activeTab="9"/>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24" l="1"/>
  <c r="E25" i="24"/>
  <c r="G13" i="24"/>
  <c r="B71" i="13" l="1"/>
  <c r="B69" i="13"/>
  <c r="B68" i="13"/>
  <c r="B67" i="13"/>
  <c r="B66" i="13"/>
  <c r="B63" i="13"/>
  <c r="B61" i="13"/>
  <c r="B59" i="13"/>
  <c r="B58" i="13"/>
  <c r="B53" i="13"/>
  <c r="B51" i="13"/>
  <c r="B49" i="13"/>
  <c r="B47" i="13"/>
  <c r="B43" i="13"/>
  <c r="B38" i="13"/>
  <c r="B37" i="13"/>
  <c r="B34" i="13"/>
  <c r="B33" i="13"/>
  <c r="B31" i="13"/>
  <c r="B30" i="13"/>
  <c r="B28" i="13"/>
  <c r="B65" i="13" s="1"/>
  <c r="B25" i="13"/>
  <c r="B23" i="13"/>
  <c r="Q47" i="24"/>
  <c r="N47" i="24"/>
  <c r="H48" i="24"/>
  <c r="H47" i="24"/>
  <c r="G47" i="29" l="1"/>
  <c r="O22" i="29"/>
  <c r="M22" i="29"/>
  <c r="K22" i="29"/>
  <c r="I22" i="29"/>
  <c r="G22" i="29"/>
  <c r="E22" i="29"/>
  <c r="C22" i="29"/>
  <c r="D10" i="29"/>
  <c r="A16" i="32" l="1"/>
  <c r="A17" i="32"/>
  <c r="A15" i="32"/>
  <c r="A14" i="32"/>
  <c r="A13" i="32"/>
  <c r="A11" i="32" l="1"/>
  <c r="A12" i="32"/>
  <c r="A10" i="32"/>
  <c r="B10" i="32"/>
  <c r="A9" i="32"/>
  <c r="A8" i="32"/>
  <c r="A7" i="32"/>
  <c r="A5" i="32"/>
  <c r="A4" i="32"/>
  <c r="B4" i="32"/>
  <c r="B17" i="32" l="1"/>
  <c r="B16" i="32"/>
  <c r="B15" i="32"/>
  <c r="B14" i="32"/>
  <c r="B13" i="32"/>
  <c r="B12" i="32"/>
  <c r="B11" i="32"/>
  <c r="B9" i="32"/>
  <c r="B8" i="32"/>
  <c r="B7" i="32"/>
  <c r="B5" i="32"/>
</calcChain>
</file>

<file path=xl/sharedStrings.xml><?xml version="1.0" encoding="utf-8"?>
<sst xmlns="http://schemas.openxmlformats.org/spreadsheetml/2006/main" count="887" uniqueCount="447">
  <si>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</si>
  <si>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</si>
  <si>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</si>
  <si>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</si>
  <si>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</si>
  <si>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</si>
  <si>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</si>
  <si>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</si>
  <si>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</si>
  <si>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</si>
  <si>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</si>
  <si>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</si>
  <si>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</si>
  <si>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</si>
  <si>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</si>
  <si>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</si>
  <si>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</si>
  <si>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</si>
  <si>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</si>
  <si>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</si>
  <si>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</si>
  <si>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</si>
  <si>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</si>
  <si>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</si>
  <si>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</si>
  <si>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</si>
  <si>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</si>
  <si>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</si>
  <si>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</si>
  <si>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</si>
  <si>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</si>
  <si>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</si>
  <si>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</si>
  <si>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</si>
  <si>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</si>
  <si>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</si>
  <si>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</si>
  <si>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</si>
  <si>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</si>
  <si>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</si>
  <si>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</si>
  <si>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</si>
  <si>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</si>
  <si>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</si>
  <si>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</si>
  <si>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</si>
  <si>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</si>
  <si>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</si>
  <si>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</si>
  <si>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</si>
  <si>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</si>
  <si>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Map viewer</t>
  </si>
  <si>
    <t>WCS</t>
  </si>
  <si>
    <t>WFS</t>
  </si>
  <si>
    <t>.. [unit]</t>
  </si>
  <si>
    <t>Volume unit [1]</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</si>
  <si>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</si>
  <si>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</si>
  <si>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</si>
  <si>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</si>
  <si>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</si>
  <si>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</si>
  <si>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</si>
  <si>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</si>
  <si>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</si>
  <si>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</si>
  <si>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</si>
  <si>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</si>
  <si>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</si>
  <si>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r>
      <t xml:space="preserve">Trend
</t>
    </r>
    <r>
      <rPr>
        <sz val="10"/>
        <color rgb="FF333333"/>
        <rFont val="Open Sans"/>
        <family val="2"/>
      </rPr>
      <t>(+ - =)</t>
    </r>
  </si>
  <si>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</si>
  <si>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</si>
  <si>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</si>
  <si>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</si>
  <si>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</si>
  <si>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</si>
  <si>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</si>
  <si>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</si>
  <si>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</si>
  <si>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</si>
  <si>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</si>
  <si>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</si>
  <si>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</si>
  <si>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</si>
  <si>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</si>
  <si>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</si>
  <si>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</si>
  <si>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</si>
  <si>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</si>
  <si>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</si>
  <si>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</si>
  <si>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</si>
  <si>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</si>
  <si>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</si>
  <si>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</si>
  <si>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</si>
  <si>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</si>
  <si>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</si>
  <si>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</si>
  <si>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</si>
  <si>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</si>
  <si>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</si>
  <si>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</si>
  <si>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</si>
  <si>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</si>
  <si>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</si>
  <si>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</si>
  <si>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</si>
  <si>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</si>
  <si>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</si>
  <si>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</si>
  <si>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</si>
  <si>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</si>
  <si>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</si>
  <si>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</si>
  <si>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</si>
  <si>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</si>
  <si>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</si>
  <si>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</si>
  <si>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</si>
  <si>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</si>
  <si>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</si>
  <si>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</si>
  <si>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</si>
  <si>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</si>
  <si>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</si>
  <si>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</si>
  <si>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</si>
  <si>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[1] Indicate the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</si>
  <si>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</si>
  <si>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</si>
  <si>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t>[3] Trend compares the result with previous period.</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</si>
  <si>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</si>
  <si>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</si>
  <si>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</si>
  <si>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</si>
  <si>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</si>
  <si>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</si>
  <si>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</si>
  <si>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Human Interface 
(Actions carried out by the user)</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</si>
  <si>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</si>
  <si>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</si>
  <si>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</si>
  <si>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</si>
  <si>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</si>
  <si>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Web service Trends [4]</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</si>
  <si>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</si>
  <si>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</si>
  <si>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</si>
  <si>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</si>
  <si>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</si>
  <si>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</si>
  <si>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</si>
  <si>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</si>
  <si>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</si>
  <si>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</si>
  <si>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</si>
  <si>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</si>
  <si>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</si>
  <si>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</si>
  <si>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</si>
  <si>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</si>
  <si>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</si>
  <si>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</si>
  <si>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</si>
  <si>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</si>
  <si>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</si>
  <si>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</si>
  <si>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</si>
  <si>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</si>
  <si>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</si>
  <si>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</si>
  <si>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</si>
  <si>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</si>
  <si>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</si>
  <si>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</si>
  <si>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</si>
  <si>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</si>
  <si>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</si>
  <si>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</si>
  <si>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</si>
  <si>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</si>
  <si>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</si>
  <si>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</si>
  <si>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</si>
  <si>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</si>
  <si>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</si>
  <si>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</si>
  <si>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</si>
  <si>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</si>
  <si>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</si>
  <si>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</si>
  <si>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</si>
  <si>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</si>
  <si>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</si>
  <si>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</si>
  <si>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</si>
  <si>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</si>
  <si>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</si>
  <si>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</si>
  <si>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</si>
  <si>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</si>
  <si>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</si>
  <si>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[4] Specify the number (and not the %) of WMS/WFS requests, taking into account the measurement unit of Downloadable Volume. If not applicable, then write n.a.</t>
  </si>
  <si>
    <t>[2] Decimal definition 1 GB = 1000^3 bytes.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</si>
  <si>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</si>
  <si>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</si>
  <si>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</si>
  <si>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</si>
  <si>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</si>
  <si>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</si>
  <si>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The scores are provided by Trust-IT</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</si>
  <si>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</si>
  <si>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</si>
  <si>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</si>
  <si>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</si>
  <si>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</si>
  <si>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[1] Please explain decision in the narrative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</si>
  <si>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</si>
  <si>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</si>
  <si>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</si>
  <si>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</si>
  <si>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</si>
  <si>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</si>
  <si>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</si>
  <si>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</si>
  <si>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</si>
  <si>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</si>
  <si>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Trend number of downloads (%) </t>
    </r>
    <r>
      <rPr>
        <sz val="10"/>
        <color rgb="FF333333"/>
        <rFont val="Open Sans"/>
        <family val="2"/>
      </rPr>
      <t>[3]</t>
    </r>
  </si>
  <si>
    <r>
      <t xml:space="preserve">Trend number of WMS requests (%) </t>
    </r>
    <r>
      <rPr>
        <sz val="10"/>
        <color rgb="FF333333"/>
        <rFont val="Open Sans"/>
        <family val="2"/>
      </rPr>
      <t>[3]</t>
    </r>
  </si>
  <si>
    <r>
      <t xml:space="preserve">Trend number of WFS requests (%) </t>
    </r>
    <r>
      <rPr>
        <sz val="10"/>
        <color rgb="FF333333"/>
        <rFont val="Open Sans"/>
        <family val="2"/>
      </rPr>
      <t>[3]</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</si>
  <si>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</si>
  <si>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</si>
  <si>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</si>
  <si>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 xml:space="preserve">Sub-theme/ interface name </t>
    </r>
    <r>
      <rPr>
        <sz val="10"/>
        <color rgb="FF333333"/>
        <rFont val="Open Sans"/>
        <family val="2"/>
      </rPr>
      <t>[1]</t>
    </r>
  </si>
  <si>
    <r>
      <t>Interfaces</t>
    </r>
    <r>
      <rPr>
        <sz val="10"/>
        <color rgb="FF333333"/>
        <rFont val="Open Sans"/>
        <family val="2"/>
      </rPr>
      <t xml:space="preserve"> [1]</t>
    </r>
  </si>
  <si>
    <r>
      <t xml:space="preserve">Score </t>
    </r>
    <r>
      <rPr>
        <sz val="10"/>
        <color rgb="FF333333"/>
        <rFont val="Open Sans"/>
        <family val="2"/>
      </rPr>
      <t>[1]</t>
    </r>
    <r>
      <rPr>
        <i/>
        <sz val="10"/>
        <color rgb="FF333333"/>
        <rFont val="Open Sans"/>
        <family val="2"/>
      </rPr>
      <t xml:space="preserve">
</t>
    </r>
    <r>
      <rPr>
        <sz val="10"/>
        <color rgb="FF333333"/>
        <rFont val="Open Sans"/>
        <family val="2"/>
      </rPr>
      <t>(3 1 0)</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</si>
  <si>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</si>
  <si>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</si>
  <si>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</si>
  <si>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</si>
  <si>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</si>
  <si>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</si>
  <si>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</si>
  <si>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</si>
  <si>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</si>
  <si>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r>
      <t xml:space="preserve">Trend # of manual downloads (%) </t>
    </r>
    <r>
      <rPr>
        <sz val="10"/>
        <color rgb="FF333333"/>
        <rFont val="Open Sans"/>
        <family val="2"/>
      </rPr>
      <t>[3]</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</si>
  <si>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</si>
  <si>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</si>
  <si>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</si>
  <si>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</si>
  <si>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</si>
  <si>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</si>
  <si>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</si>
  <si>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</si>
  <si>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</si>
  <si>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</si>
  <si>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</si>
  <si>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</si>
  <si>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</si>
  <si>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</si>
  <si>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</si>
  <si>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</si>
  <si>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</si>
  <si>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</si>
  <si>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</si>
  <si>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</si>
  <si>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</si>
  <si>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</si>
  <si>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</si>
  <si>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</si>
  <si>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</si>
  <si>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</si>
  <si>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</si>
  <si>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</si>
  <si>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</si>
  <si>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</si>
  <si>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</si>
  <si>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</si>
  <si>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</si>
  <si>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</si>
  <si>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</si>
  <si>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</si>
  <si>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</si>
  <si>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</si>
  <si>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</si>
  <si>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</si>
  <si>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</si>
  <si>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</si>
  <si>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</si>
  <si>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</si>
  <si>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</si>
  <si>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</si>
  <si>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</si>
  <si>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</si>
  <si>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</si>
  <si>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</si>
  <si>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8.1) Technical monitoring</t>
  </si>
  <si>
    <t>8.2) Visual Harmonisation score</t>
  </si>
  <si>
    <t>1A) Volume and coverage of available data</t>
  </si>
  <si>
    <t>Provide detailed description of geospatial density of the products in the narrative.</t>
  </si>
  <si>
    <r>
      <t>Total data</t>
    </r>
    <r>
      <rPr>
        <b/>
        <i/>
        <sz val="10"/>
        <color rgb="FFFF0000"/>
        <rFont val="Open Sans"/>
        <family val="2"/>
      </rPr>
      <t xml:space="preserve"> </t>
    </r>
    <r>
      <rPr>
        <b/>
        <i/>
        <sz val="10"/>
        <color rgb="FF333333"/>
        <rFont val="Open Sans"/>
        <family val="2"/>
      </rPr>
      <t xml:space="preserve">volume per sub-theme
(refer to footnote </t>
    </r>
    <r>
      <rPr>
        <sz val="10"/>
        <color rgb="FF333333"/>
        <rFont val="Open Sans"/>
        <family val="2"/>
      </rPr>
      <t>[1]</t>
    </r>
    <r>
      <rPr>
        <b/>
        <i/>
        <sz val="10"/>
        <color rgb="FF333333"/>
        <rFont val="Open Sans"/>
        <family val="2"/>
      </rPr>
      <t>)</t>
    </r>
  </si>
  <si>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</si>
  <si>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</si>
  <si>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</si>
  <si>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</si>
  <si>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</si>
  <si>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</si>
  <si>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</si>
  <si>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Manual download [2]</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</si>
  <si>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</si>
  <si>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</si>
  <si>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</si>
  <si>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t>[2] Manual downloads are when humans download the data from the portal website.</t>
  </si>
  <si>
    <r>
      <t>Total data</t>
    </r>
    <r>
      <rPr>
        <b/>
        <i/>
        <sz val="10"/>
        <color rgb="FFFF0000"/>
        <rFont val="Open Sans"/>
        <family val="2"/>
      </rPr>
      <t xml:space="preserve"> </t>
    </r>
    <r>
      <rPr>
        <b/>
        <i/>
        <sz val="10"/>
        <color rgb="FF333333"/>
        <rFont val="Open Sans"/>
        <family val="2"/>
      </rPr>
      <t>volume per sub-theme (previous quarter)</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</si>
  <si>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</si>
  <si>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t>Total number of products per sub-theme (previous quarter)</t>
  </si>
  <si>
    <t>Explanation of trend value in the narrative.</t>
  </si>
  <si>
    <r>
      <t xml:space="preserve">Trend in total data volume (%) </t>
    </r>
    <r>
      <rPr>
        <sz val="10"/>
        <color rgb="FF333333"/>
        <rFont val="Open Sans"/>
        <family val="2"/>
      </rPr>
      <t>[3]</t>
    </r>
  </si>
  <si>
    <t>Sub-theme</t>
  </si>
  <si>
    <r>
      <t xml:space="preserve">Total data Volume in GigaBytes </t>
    </r>
    <r>
      <rPr>
        <sz val="10"/>
        <color rgb="FF333333"/>
        <rFont val="Open Sans"/>
        <family val="2"/>
      </rPr>
      <t>[4]</t>
    </r>
  </si>
  <si>
    <t>[3] Trend is calculated from the figures at the end of the last quarter as compared with the figures at this stage.</t>
  </si>
  <si>
    <t>datasets [CDIs]</t>
  </si>
  <si>
    <t>NA</t>
  </si>
  <si>
    <t xml:space="preserve">For CDIs, most population had already been done in the previous quarters as there was an input deadline considering the production of updated regional DTMs. The increase is part of maintenance by a few data providers . </t>
  </si>
  <si>
    <t>REMARK: As discussed earlier with Secretariat it is not possible to monitor and report data volumes for CDIs</t>
  </si>
  <si>
    <t>CDI service</t>
  </si>
  <si>
    <t>Data</t>
  </si>
  <si>
    <t>Unknown</t>
  </si>
  <si>
    <t>11671 [CDIs]</t>
  </si>
  <si>
    <t>30493 CDIs</t>
  </si>
  <si>
    <t>3009 [CDIs]</t>
  </si>
  <si>
    <t>Considerable decrease in number of downloaded CDIs compared to previous quarter which was exceptional; however still a high number of downloads and by 30 users</t>
  </si>
  <si>
    <t>HR-DTMs</t>
  </si>
  <si>
    <t>31-03-2020</t>
  </si>
  <si>
    <t>Built</t>
  </si>
  <si>
    <t>DTM</t>
  </si>
  <si>
    <t>14-09-2018</t>
  </si>
  <si>
    <t>CDTMs</t>
  </si>
  <si>
    <t>Externally</t>
  </si>
  <si>
    <t>31-09-2020</t>
  </si>
  <si>
    <t xml:space="preserve">Remark: the CDTMS are not downloadable and information about volume lacks </t>
  </si>
  <si>
    <t>Bathymetry Viewing Service</t>
  </si>
  <si>
    <t>DTM Tiles</t>
  </si>
  <si>
    <t>Data product</t>
  </si>
  <si>
    <t>64 [DTM Tiles]</t>
  </si>
  <si>
    <t>206 [HR-DTM files]</t>
  </si>
  <si>
    <t>8637 [DTM tiles]</t>
  </si>
  <si>
    <t>326 [HR-DTMs]</t>
  </si>
  <si>
    <t>included in number above</t>
  </si>
  <si>
    <t>6863 [DTM tiles]</t>
  </si>
  <si>
    <t>270 [HR-DTMs]</t>
  </si>
  <si>
    <t>EBWBL</t>
  </si>
  <si>
    <t>Only WMTS</t>
  </si>
  <si>
    <t xml:space="preserve">Some decrease in downloading, but still large. Considerable increase in use of WMS services, most probably also because of introduction of EBWBL.  </t>
  </si>
  <si>
    <t>Flemish Ministry of Mobility and Public Works; Agency for Maritime and Coastal Services; Coastal Division</t>
  </si>
  <si>
    <t>Volunteered</t>
  </si>
  <si>
    <t>data</t>
  </si>
  <si>
    <t>bathymetry</t>
  </si>
  <si>
    <t>Management Unit of North Sea and Scheldt Estuary Mathematical Models, Belgian Marine Data Centre</t>
  </si>
  <si>
    <t>Bulgarian National Oceanographic Data Centre (BGODC), Institute of Oceanology</t>
  </si>
  <si>
    <t>Croatian Hydrographic Institute</t>
  </si>
  <si>
    <t>Jardfeingi, the Faroe Islands Earth and Energy Directorate</t>
  </si>
  <si>
    <t>Faroe Islands</t>
  </si>
  <si>
    <t>Shom</t>
  </si>
  <si>
    <t>IFREMER / IDM / SISMER - Scientific Information Systems for the SEA</t>
  </si>
  <si>
    <t>Iv.Javakhishvili Tbilisi State University, Centre of Relations with UNESCO Oceanological Research Centre and GeoDNA (UNESCO)</t>
  </si>
  <si>
    <t>German Oceanographic Datacentre</t>
  </si>
  <si>
    <t>Marum - Center for Marine Environmental Sciences, University of Bremen</t>
  </si>
  <si>
    <t>Hellenic Centre for Marine Research, Hellenic National Oceanographic Data Centre (HCMR/HNODC)</t>
  </si>
  <si>
    <t>Geological Survey Ireland</t>
  </si>
  <si>
    <t>Israel Oceanographic and Limnological Research (IOLR)</t>
  </si>
  <si>
    <t>Israel</t>
  </si>
  <si>
    <t>CNR, Institute for the Marine and Coastal Environment (IAMC) - Napoli</t>
  </si>
  <si>
    <t>CNR, Institute of Environmental Geology and Geoengineering (IGAG)</t>
  </si>
  <si>
    <t>CNR, Institute of Marine Science (ISMAR) - Bologna</t>
  </si>
  <si>
    <t>CONISMA, National Interuniversity Consortium for Marine Science</t>
  </si>
  <si>
    <t>Italian Hydrographic Institute</t>
  </si>
  <si>
    <t>OGS (Istituto Nazionale di Oceanografia e di Geofisica Sperimentale),  Infrastructures Division</t>
  </si>
  <si>
    <t>OGS (Istituto Nazionale di Oceanografia e di Geofisica Sperimentale), Division of Oceanography</t>
  </si>
  <si>
    <t>Maritime Administration of Latvia</t>
  </si>
  <si>
    <t>International Ocean Institute - Malta Operational Centre (University Of Malta) / Physical Oceanography Unit</t>
  </si>
  <si>
    <t>NIOZ Royal Netherlands Institute for Sea Research</t>
  </si>
  <si>
    <t>Rijkswaterstaat Central Information Services</t>
  </si>
  <si>
    <t>Royal Netherlands Navy, Hydrographic Service</t>
  </si>
  <si>
    <t>GRID-Arendal</t>
  </si>
  <si>
    <t>Norwegian Hydrographic Service (NHS)</t>
  </si>
  <si>
    <t>IHPT, Hydrographic Institute</t>
  </si>
  <si>
    <t>Portuguese Institute of Ocean and Atmosphere</t>
  </si>
  <si>
    <t>Danube Delta National Institute for  Research and Development</t>
  </si>
  <si>
    <t>National Institute for Marine Research and Development Grigore Antipa""</t>
  </si>
  <si>
    <t>National Institute of Marine Geology and Geoecology</t>
  </si>
  <si>
    <t>SC Marine Research SRL</t>
  </si>
  <si>
    <t>Geodetic Institute of Slovenia</t>
  </si>
  <si>
    <t>CSIC-UTM/ Marine Technology Unit</t>
  </si>
  <si>
    <t>IEO/ Spanish Oceanographic Institute</t>
  </si>
  <si>
    <t>IGME, Geological Survey of Spain</t>
  </si>
  <si>
    <t>IHM/ Hydrographic Institute of the Navy</t>
  </si>
  <si>
    <t>Stockholm University, Department of Geological Sciences</t>
  </si>
  <si>
    <t>Swedish Maritime Administration</t>
  </si>
  <si>
    <t>British Geological Survey, Edinburgh</t>
  </si>
  <si>
    <t>British Oceanographic Data Centre</t>
  </si>
  <si>
    <t>OceanWise Limited</t>
  </si>
  <si>
    <t>No of datasets</t>
  </si>
  <si>
    <t>Organisation data policy</t>
  </si>
  <si>
    <t xml:space="preserve">For CDIs, most population had already been done in the previous quarters as there was an input deadline considering the production of updated regional DTMs. A few data providers have added more CDIs in the last quarter. </t>
  </si>
  <si>
    <t>https://www.emodnet-bathymetry.eu/search</t>
  </si>
  <si>
    <t>https://geo-service.maris.nl/emodnet_bathymetry/wms?request=getcapabilities</t>
  </si>
  <si>
    <t>https://geo-service.maris.nl/emodnet_bathymetry/wfs?request=getcapabilities</t>
  </si>
  <si>
    <t>NO</t>
  </si>
  <si>
    <t>Bathymetry Viewer and Download service</t>
  </si>
  <si>
    <t>https://portal.emodnet-bathymetry.eu</t>
  </si>
  <si>
    <t>https://ows.emodnet-bathymetry.eu/wms</t>
  </si>
  <si>
    <t>https://ows.emodnet-bathymetry.eu/wfs</t>
  </si>
  <si>
    <t>https://ows.emodnet-bathymetry.eu/wcs</t>
  </si>
  <si>
    <t>https://tiles.emodnet-bathymetry.eu/wmts/1.0.0/WMTSCapabilities.xml</t>
  </si>
  <si>
    <t>EMODnet Bathymetry World Base Layer Service (WMTS)</t>
  </si>
  <si>
    <t>New EBWBL WMTS service added</t>
  </si>
  <si>
    <t>Shopping form</t>
  </si>
  <si>
    <t>Bathy viewing service</t>
  </si>
  <si>
    <t xml:space="preserve">master thesis, fellowship, research, background map, archaeology, geophysical research, gis mapping, writing proposals, marine conservation study, hydrodynamic modelling, PhD study, marine species habitat studies, educational purposes, students projects, case studies, GIS course, master thesis, scientific papers </t>
  </si>
  <si>
    <t xml:space="preserve">background map, hydrodynamic modelling, geological research, environmental impact, research, </t>
  </si>
  <si>
    <t xml:space="preserve">consultancy, Project preparation, map products, study, hydrodynamic modelling, area characterisation,  bathymetry and topography investigation, cable routing, pipeline routing, , base mapping, environmental study, wave power R&amp;D, wind farm planning,  background map, Coastal engineering study </t>
  </si>
  <si>
    <t>education, research, basemap, fisheries research, tourism</t>
  </si>
  <si>
    <t>interest, research, fishing, diving, art, gis training, recreational map, background map, environmental studies,</t>
  </si>
  <si>
    <t>Enhancing marine topographical data discovery and access in the North Atlantic</t>
  </si>
  <si>
    <t>Improving storm surge modelling in the North Sea</t>
  </si>
  <si>
    <t>EMODnet bathymetry data supporting IMDC consultants in tackling water-related issues</t>
  </si>
  <si>
    <t>‘Symphony’ and marine spatial planning in Swedish Geology</t>
  </si>
  <si>
    <t>Centralised public access to high quality bathymetry and sediment data facilitates SMEs both for consultancy work, outreach and service development</t>
  </si>
  <si>
    <t>EMODnet plays a role in building the first submarine electricity interconnection between Spain and France</t>
  </si>
  <si>
    <t>Seagrass detection in the Mediterranean: A supervised learning approach</t>
  </si>
  <si>
    <t>Bathymetry data at the basis of geomorphological mapping</t>
  </si>
  <si>
    <t>EMODnet Bathymetry &amp; Physics data supporting Sea Situational Awareness for tourist navigation</t>
  </si>
  <si>
    <t>EMODnet Bathymetry has a steady number of use cases which all receive attention from users</t>
  </si>
  <si>
    <t xml:space="preserve">Bathymetry is used by all sectors and for many applications as it provides basis information. A lot of users do not give details about themselves, unless they use Marine-ID in the download forms.  </t>
  </si>
  <si>
    <t>12 /12</t>
  </si>
  <si>
    <t xml:space="preserve"> 15/15</t>
  </si>
  <si>
    <t xml:space="preserve"> 21/21</t>
  </si>
  <si>
    <t xml:space="preserve">-
</t>
  </si>
  <si>
    <t>-</t>
  </si>
  <si>
    <t>The portal has continued to have a 100% score.</t>
  </si>
  <si>
    <t>The portal has a very good and stable response time and overall a very good up time (100%).</t>
  </si>
  <si>
    <t xml:space="preserve">As expected and targeted, the pages related to the “EMODnet bathymetry viewing and Download Service” have the highest score and this traffic is very stable, like also other sections and services. This means that users spent the most time browsing and interacting with the viewing service which as many functions and overall is the most interesting product and service that EMODnet Bathymetry has to offer. From there, users also undertake downloading of DTM tiles which has a continuous high
score of circa 8000 – 10000 downloaded DTM files per quarter. </t>
  </si>
  <si>
    <t>This indicator shows the interest of users for specific sections of the website, excluding the Bathymetry Viewing and Download service. Strangely enough, it seems that the helpdesk receives most attention, which could be an error in the colour used as it is more to expect that the CDI pages receive that attention. Although many feedback forms are received through the helpdesk, their numbers are far lower than the reported page views here, which needs to be validated.</t>
  </si>
  <si>
    <t>Average visit duration is erratic, ranging from few seconds to 2:30 minutes. The interpretation of this diagram is complex as it might be interpreted in terms of user’s interest but also as difficulty to understand the concept described on the web page.</t>
  </si>
  <si>
    <t xml:space="preserve">The CDTMs are required as input for the Regional DTMs and most had already been delivered before the deadline. Some extra have been delivered as part of the RDTM production process, in particular for Arctic and Baltic Sea. For HR-DTMs production by data providers will start later in autumn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</si>
</sst>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39">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sz val="10"/>
      <color rgb="FF333333"/>
      <name val="Open Sans"/>
    </font>
    <font>
      <sz val="8"/>
      <name val="Calibri"/>
      <family val="2"/>
      <scheme val="minor"/>
    </font>
    <font>
      <sz val="10"/>
      <color theme="1"/>
      <name val="Open sans"/>
    </font>
    <font>
      <u/>
      <sz val="11"/>
      <color theme="10"/>
      <name val="Calibri"/>
      <family val="2"/>
      <scheme val="minor"/>
    </font>
    <font>
      <sz val="10"/>
      <color rgb="FF333333"/>
      <name val="Opensans"/>
    </font>
    <font>
      <sz val="10"/>
      <color theme="1"/>
      <name val="Opensans"/>
    </font>
    <font>
      <sz val="9"/>
      <color rgb="FF000000"/>
      <name val="Open Sans"/>
    </font>
    <font>
      <sz val="11"/>
      <color theme="1"/>
      <name val="Arial"/>
      <family val="2"/>
    </font>
    <font>
      <i/>
      <sz val="11"/>
      <color rgb="FF333333"/>
      <name val="Open Sans"/>
    </font>
    <font>
      <i/>
      <sz val="10"/>
      <color rgb="FF333333"/>
      <name val="Open Sans"/>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5A6BD"/>
        <bgColor rgb="FFD5A6BD"/>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s>
  <cellStyleXfs count="3">
    <xf numFmtId="0" fontId="0" fillId="0" borderId="0"/>
    <xf numFmtId="0" fontId="32" fillId="0" borderId="0" applyNumberFormat="0" applyFill="0" applyBorder="0" applyAlignment="0" applyProtection="0"/>
    <xf numFmtId="0" fontId="36" fillId="0" borderId="0"/>
  </cellStyleXfs>
  <cellXfs count="168">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3" fillId="0" borderId="1" xfId="0" applyFont="1" applyBorder="1" applyAlignment="1">
      <alignment horizontal="left" vertical="center"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horizontal="justify" vertical="center" wrapText="1"/>
    </xf>
    <xf numFmtId="0" fontId="1" fillId="3" borderId="3" xfId="0" applyFont="1" applyFill="1" applyBorder="1" applyAlignment="1">
      <alignment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1" fillId="0" borderId="0" xfId="0" applyFont="1" applyBorder="1" applyAlignment="1">
      <alignment horizontal="center" vertical="top" wrapText="1"/>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3" fillId="3" borderId="1" xfId="0" applyFont="1" applyFill="1" applyBorder="1" applyAlignment="1">
      <alignment horizont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0" xfId="0" applyFont="1" applyFill="1" applyAlignment="1">
      <alignment vertical="top"/>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15" fontId="3"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29" fillId="8" borderId="7" xfId="0" applyFont="1" applyFill="1" applyBorder="1" applyAlignment="1">
      <alignment horizontal="center" vertical="center" wrapText="1"/>
    </xf>
    <xf numFmtId="0" fontId="29" fillId="0" borderId="7" xfId="0" applyFont="1" applyBorder="1" applyAlignment="1">
      <alignment horizontal="center" vertical="center" wrapText="1"/>
    </xf>
    <xf numFmtId="0" fontId="3" fillId="0" borderId="1" xfId="0" applyFont="1" applyBorder="1" applyAlignment="1">
      <alignment horizontal="center" wrapText="1"/>
    </xf>
    <xf numFmtId="15" fontId="3" fillId="0" borderId="1" xfId="0" applyNumberFormat="1" applyFont="1" applyBorder="1" applyAlignment="1">
      <alignment horizontal="center" wrapText="1"/>
    </xf>
    <xf numFmtId="0" fontId="29" fillId="0" borderId="7" xfId="0" applyFont="1" applyBorder="1" applyAlignment="1">
      <alignment horizontal="left" vertical="center" wrapText="1"/>
    </xf>
    <xf numFmtId="14" fontId="29" fillId="0" borderId="7" xfId="0" applyNumberFormat="1" applyFont="1" applyBorder="1" applyAlignment="1">
      <alignment horizontal="left" vertical="center" wrapText="1"/>
    </xf>
    <xf numFmtId="0" fontId="2" fillId="0" borderId="2" xfId="0" applyFont="1" applyFill="1" applyBorder="1" applyAlignment="1">
      <alignment horizontal="left" wrapText="1"/>
    </xf>
    <xf numFmtId="0" fontId="7" fillId="0" borderId="0" xfId="0" applyFont="1" applyFill="1" applyAlignment="1">
      <alignment wrapText="1"/>
    </xf>
    <xf numFmtId="0" fontId="31" fillId="0" borderId="0" xfId="0" applyFont="1" applyAlignment="1">
      <alignment wrapText="1"/>
    </xf>
    <xf numFmtId="0" fontId="1" fillId="0" borderId="1" xfId="0" applyFont="1" applyBorder="1" applyAlignment="1">
      <alignment horizontal="center" wrapText="1"/>
    </xf>
    <xf numFmtId="0" fontId="31" fillId="0" borderId="1" xfId="0" applyFont="1" applyBorder="1" applyAlignment="1">
      <alignment horizontal="center" wrapText="1"/>
    </xf>
    <xf numFmtId="0" fontId="31" fillId="0" borderId="0" xfId="0" applyFont="1" applyAlignment="1"/>
    <xf numFmtId="0" fontId="0" fillId="0" borderId="0" xfId="0" applyAlignment="1"/>
    <xf numFmtId="0" fontId="29" fillId="0" borderId="7" xfId="0" applyFont="1" applyBorder="1" applyAlignment="1">
      <alignment horizontal="center" wrapText="1"/>
    </xf>
    <xf numFmtId="0" fontId="29" fillId="0" borderId="0" xfId="0" applyFont="1" applyAlignment="1">
      <alignment wrapText="1"/>
    </xf>
    <xf numFmtId="0" fontId="29" fillId="0" borderId="7" xfId="0" applyFont="1" applyBorder="1" applyAlignment="1">
      <alignment vertical="center" wrapText="1"/>
    </xf>
    <xf numFmtId="0" fontId="32" fillId="0" borderId="7" xfId="1" applyBorder="1" applyAlignment="1">
      <alignment horizontal="left" vertical="center" wrapText="1"/>
    </xf>
    <xf numFmtId="0" fontId="29" fillId="0" borderId="7" xfId="0" applyFont="1" applyBorder="1" applyAlignment="1">
      <alignment horizontal="left"/>
    </xf>
    <xf numFmtId="0" fontId="33" fillId="0" borderId="7" xfId="0" applyFont="1" applyBorder="1" applyAlignment="1">
      <alignment horizontal="center" wrapText="1"/>
    </xf>
    <xf numFmtId="0" fontId="34" fillId="0" borderId="7" xfId="0" applyFont="1" applyBorder="1" applyAlignment="1">
      <alignment horizontal="center" wrapText="1"/>
    </xf>
    <xf numFmtId="14" fontId="35" fillId="0" borderId="7" xfId="0" applyNumberFormat="1" applyFont="1" applyBorder="1" applyAlignment="1">
      <alignment horizontal="center" vertical="center"/>
    </xf>
    <xf numFmtId="0" fontId="29" fillId="0" borderId="7" xfId="0" applyFont="1" applyBorder="1" applyAlignment="1">
      <alignment horizontal="center" vertical="center"/>
    </xf>
    <xf numFmtId="0" fontId="35" fillId="0" borderId="7" xfId="0" applyFont="1" applyBorder="1" applyAlignment="1">
      <alignment horizontal="center" vertical="center"/>
    </xf>
    <xf numFmtId="0" fontId="35" fillId="0" borderId="7" xfId="0" applyFont="1" applyBorder="1" applyAlignment="1">
      <alignment horizontal="left" vertical="center" wrapText="1"/>
    </xf>
    <xf numFmtId="15" fontId="3" fillId="0" borderId="0" xfId="0" applyNumberFormat="1" applyFont="1" applyBorder="1" applyAlignment="1">
      <alignment horizontal="center" wrapText="1"/>
    </xf>
    <xf numFmtId="0" fontId="3" fillId="0" borderId="0" xfId="0" applyFont="1" applyBorder="1" applyAlignment="1">
      <alignment horizontal="center" wrapText="1"/>
    </xf>
    <xf numFmtId="0" fontId="37" fillId="0" borderId="7" xfId="2" applyFont="1" applyBorder="1" applyAlignment="1">
      <alignment horizontal="center" wrapText="1"/>
    </xf>
    <xf numFmtId="164" fontId="37" fillId="0" borderId="7" xfId="2" applyNumberFormat="1" applyFont="1" applyBorder="1" applyAlignment="1">
      <alignment horizontal="center" wrapText="1"/>
    </xf>
    <xf numFmtId="0" fontId="38" fillId="0" borderId="7" xfId="2" applyFont="1" applyBorder="1" applyAlignment="1">
      <alignment horizontal="center" vertical="center" wrapText="1"/>
    </xf>
    <xf numFmtId="14" fontId="3" fillId="0" borderId="1" xfId="0" applyNumberFormat="1" applyFont="1" applyBorder="1" applyAlignment="1">
      <alignment horizontal="center" vertical="center" wrapText="1"/>
    </xf>
    <xf numFmtId="0" fontId="38" fillId="0" borderId="1" xfId="0" applyFont="1" applyBorder="1" applyAlignment="1">
      <alignment horizontal="center" wrapText="1"/>
    </xf>
    <xf numFmtId="0" fontId="29" fillId="0" borderId="7" xfId="0" applyFont="1" applyFill="1" applyBorder="1" applyAlignment="1">
      <alignment horizontal="center" vertical="center" wrapText="1"/>
    </xf>
    <xf numFmtId="0" fontId="0" fillId="0" borderId="0" xfId="0" applyFill="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vertical="center" wrapText="1"/>
    </xf>
  </cellXfs>
  <cellStyles count="3">
    <cellStyle name="Lien hypertexte" xfId="1" builtinId="8"/>
    <cellStyle name="Normal" xfId="0" builtinId="0"/>
    <cellStyle name="Normal 2" xfId="2"/>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2" Type="http://schemas.openxmlformats.org/officeDocument/2006/relationships/image" Target="../media/image7.JPG"/><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oneCellAnchor>
    <xdr:from>
      <xdr:col>1</xdr:col>
      <xdr:colOff>1149350</xdr:colOff>
      <xdr:row>93</xdr:row>
      <xdr:rowOff>0</xdr:rowOff>
    </xdr:from>
    <xdr:ext cx="2133600" cy="264560"/>
    <xdr:sp macro="" textlink="">
      <xdr:nvSpPr>
        <xdr:cNvPr id="4" name="TextBox 3">
          <a:extLst>
            <a:ext uri="{FF2B5EF4-FFF2-40B4-BE49-F238E27FC236}">
              <a16:creationId xmlns:a16="http://schemas.microsoft.com/office/drawing/2014/main" xmlns=""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6</xdr:col>
      <xdr:colOff>108417</xdr:colOff>
      <xdr:row>38</xdr:row>
      <xdr:rowOff>30817</xdr:rowOff>
    </xdr:to>
    <xdr:pic>
      <xdr:nvPicPr>
        <xdr:cNvPr id="3" name="Picture 2">
          <a:extLst>
            <a:ext uri="{FF2B5EF4-FFF2-40B4-BE49-F238E27FC236}">
              <a16:creationId xmlns:a16="http://schemas.microsoft.com/office/drawing/2014/main" xmlns="" id="{7173937A-B748-4D33-9BF0-437192B576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92574"/>
          <a:ext cx="6719888" cy="5762625"/>
        </a:xfrm>
        <a:prstGeom prst="rect">
          <a:avLst/>
        </a:prstGeom>
      </xdr:spPr>
    </xdr:pic>
    <xdr:clientData/>
  </xdr:twoCellAnchor>
  <xdr:twoCellAnchor editAs="oneCell">
    <xdr:from>
      <xdr:col>0</xdr:col>
      <xdr:colOff>0</xdr:colOff>
      <xdr:row>44</xdr:row>
      <xdr:rowOff>0</xdr:rowOff>
    </xdr:from>
    <xdr:to>
      <xdr:col>6</xdr:col>
      <xdr:colOff>198904</xdr:colOff>
      <xdr:row>78</xdr:row>
      <xdr:rowOff>112899</xdr:rowOff>
    </xdr:to>
    <xdr:pic>
      <xdr:nvPicPr>
        <xdr:cNvPr id="5" name="Picture 4">
          <a:extLst>
            <a:ext uri="{FF2B5EF4-FFF2-40B4-BE49-F238E27FC236}">
              <a16:creationId xmlns:a16="http://schemas.microsoft.com/office/drawing/2014/main" xmlns="" id="{7BF61728-9856-4157-B587-CC2C4C20B6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866529"/>
          <a:ext cx="6810375" cy="6091238"/>
        </a:xfrm>
        <a:prstGeom prst="rect">
          <a:avLst/>
        </a:prstGeom>
      </xdr:spPr>
    </xdr:pic>
    <xdr:clientData/>
  </xdr:twoCellAnchor>
  <xdr:twoCellAnchor editAs="oneCell">
    <xdr:from>
      <xdr:col>0</xdr:col>
      <xdr:colOff>0</xdr:colOff>
      <xdr:row>79</xdr:row>
      <xdr:rowOff>0</xdr:rowOff>
    </xdr:from>
    <xdr:to>
      <xdr:col>6</xdr:col>
      <xdr:colOff>232242</xdr:colOff>
      <xdr:row>87</xdr:row>
      <xdr:rowOff>110659</xdr:rowOff>
    </xdr:to>
    <xdr:pic>
      <xdr:nvPicPr>
        <xdr:cNvPr id="9" name="Picture 8">
          <a:extLst>
            <a:ext uri="{FF2B5EF4-FFF2-40B4-BE49-F238E27FC236}">
              <a16:creationId xmlns:a16="http://schemas.microsoft.com/office/drawing/2014/main" xmlns="" id="{45537870-2A0C-4BD3-8DD8-864AD1063F2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4018559"/>
          <a:ext cx="6843713" cy="1500188"/>
        </a:xfrm>
        <a:prstGeom prst="rect">
          <a:avLst/>
        </a:prstGeom>
      </xdr:spPr>
    </xdr:pic>
    <xdr:clientData/>
  </xdr:twoCellAnchor>
  <xdr:twoCellAnchor editAs="oneCell">
    <xdr:from>
      <xdr:col>4</xdr:col>
      <xdr:colOff>0</xdr:colOff>
      <xdr:row>94</xdr:row>
      <xdr:rowOff>0</xdr:rowOff>
    </xdr:from>
    <xdr:to>
      <xdr:col>5</xdr:col>
      <xdr:colOff>80963</xdr:colOff>
      <xdr:row>95</xdr:row>
      <xdr:rowOff>61913</xdr:rowOff>
    </xdr:to>
    <xdr:pic>
      <xdr:nvPicPr>
        <xdr:cNvPr id="6" name="Picture 5">
          <a:extLst>
            <a:ext uri="{FF2B5EF4-FFF2-40B4-BE49-F238E27FC236}">
              <a16:creationId xmlns:a16="http://schemas.microsoft.com/office/drawing/2014/main" xmlns="" id="{36F837F1-A702-45EE-B5B1-E23503CE8B8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38638" y="16421100"/>
          <a:ext cx="1138237" cy="233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6</xdr:col>
      <xdr:colOff>482134</xdr:colOff>
      <xdr:row>13</xdr:row>
      <xdr:rowOff>119063</xdr:rowOff>
    </xdr:to>
    <xdr:pic>
      <xdr:nvPicPr>
        <xdr:cNvPr id="3" name="Picture 2">
          <a:extLst>
            <a:ext uri="{FF2B5EF4-FFF2-40B4-BE49-F238E27FC236}">
              <a16:creationId xmlns:a16="http://schemas.microsoft.com/office/drawing/2014/main" xmlns="" id="{3D71090D-6805-4AE1-AE2D-7EEE589DA0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07676"/>
          <a:ext cx="6824663" cy="16430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9524</xdr:colOff>
      <xdr:row>24</xdr:row>
      <xdr:rowOff>121083</xdr:rowOff>
    </xdr:to>
    <xdr:pic>
      <xdr:nvPicPr>
        <xdr:cNvPr id="3" name="Picture 2">
          <a:extLst>
            <a:ext uri="{FF2B5EF4-FFF2-40B4-BE49-F238E27FC236}">
              <a16:creationId xmlns:a16="http://schemas.microsoft.com/office/drawing/2014/main" xmlns="" id="{42F6FB56-E201-4005-8092-AEA7E0567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67393"/>
          <a:ext cx="7772400" cy="4203226"/>
        </a:xfrm>
        <a:prstGeom prst="rect">
          <a:avLst/>
        </a:prstGeom>
      </xdr:spPr>
    </xdr:pic>
    <xdr:clientData/>
  </xdr:twoCellAnchor>
  <xdr:twoCellAnchor editAs="oneCell">
    <xdr:from>
      <xdr:col>0</xdr:col>
      <xdr:colOff>0</xdr:colOff>
      <xdr:row>26</xdr:row>
      <xdr:rowOff>0</xdr:rowOff>
    </xdr:from>
    <xdr:to>
      <xdr:col>10</xdr:col>
      <xdr:colOff>9524</xdr:colOff>
      <xdr:row>51</xdr:row>
      <xdr:rowOff>76924</xdr:rowOff>
    </xdr:to>
    <xdr:pic>
      <xdr:nvPicPr>
        <xdr:cNvPr id="5" name="Picture 4">
          <a:extLst>
            <a:ext uri="{FF2B5EF4-FFF2-40B4-BE49-F238E27FC236}">
              <a16:creationId xmlns:a16="http://schemas.microsoft.com/office/drawing/2014/main" xmlns="" id="{0DB7AB72-E865-49DB-8C23-C48D729A83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816929"/>
          <a:ext cx="7772400" cy="4669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ows.emodnet-bathymetry.eu/wcs" TargetMode="External"/><Relationship Id="rId3" Type="http://schemas.openxmlformats.org/officeDocument/2006/relationships/hyperlink" Target="https://tiles.emodnet-bathymetry.eu/wmts/1.0.0/WMTSCapabilities.xml" TargetMode="External"/><Relationship Id="rId7" Type="http://schemas.openxmlformats.org/officeDocument/2006/relationships/hyperlink" Target="https://ows.emodnet-bathymetry.eu/wfs" TargetMode="External"/><Relationship Id="rId2" Type="http://schemas.openxmlformats.org/officeDocument/2006/relationships/hyperlink" Target="https://geo-service.maris.nl/emodnet_bathymetry/wms?request=getcapabilities" TargetMode="External"/><Relationship Id="rId1" Type="http://schemas.openxmlformats.org/officeDocument/2006/relationships/hyperlink" Target="https://www.emodnet-bathymetry.eu/search" TargetMode="External"/><Relationship Id="rId6" Type="http://schemas.openxmlformats.org/officeDocument/2006/relationships/hyperlink" Target="https://ows.emodnet-bathymetry.eu/wms" TargetMode="External"/><Relationship Id="rId5" Type="http://schemas.openxmlformats.org/officeDocument/2006/relationships/hyperlink" Target="https://portal.emodnet-bathymetry.eu/" TargetMode="External"/><Relationship Id="rId4" Type="http://schemas.openxmlformats.org/officeDocument/2006/relationships/hyperlink" Target="https://geo-service.maris.nl/emodnet_bathymetry/wfs?request=getcapabilities"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85" zoomScaleNormal="85" workbookViewId="0">
      <selection activeCell="E10" sqref="E10"/>
    </sheetView>
  </sheetViews>
  <sheetFormatPr baseColWidth="10" defaultColWidth="8.88671875" defaultRowHeight="14.4"/>
  <cols>
    <col min="1" max="1" width="14" bestFit="1" customWidth="1"/>
    <col min="2" max="2" width="36.44140625" customWidth="1"/>
    <col min="5" max="5" width="13.44140625" customWidth="1"/>
    <col min="6" max="6" width="27.44140625" customWidth="1"/>
    <col min="7" max="7" width="14.109375" customWidth="1"/>
    <col min="8" max="8" width="14.6640625" bestFit="1" customWidth="1"/>
  </cols>
  <sheetData>
    <row r="1" spans="1:8" s="17" customFormat="1" ht="15.6">
      <c r="A1" s="19" t="s">
        <v>0</v>
      </c>
      <c r="B1" s="19" t="s">
        <v>1</v>
      </c>
      <c r="C1" s="7"/>
      <c r="D1" s="7"/>
      <c r="E1" s="2" t="s">
        <v>11</v>
      </c>
      <c r="F1" s="2" t="s">
        <v>12</v>
      </c>
      <c r="G1" s="2" t="s">
        <v>13</v>
      </c>
      <c r="H1" s="2" t="s">
        <v>14</v>
      </c>
    </row>
    <row r="2" spans="1:8" s="17" customFormat="1" ht="38.4" customHeight="1">
      <c r="A2" s="46" t="s">
        <v>2</v>
      </c>
      <c r="B2" s="11" t="s">
        <v>2</v>
      </c>
      <c r="C2" s="7"/>
      <c r="D2" s="7"/>
      <c r="E2" s="10" t="s">
        <v>2</v>
      </c>
      <c r="F2" s="11" t="s">
        <v>15</v>
      </c>
      <c r="G2" s="11" t="s">
        <v>16</v>
      </c>
      <c r="H2" s="11" t="s">
        <v>17</v>
      </c>
    </row>
    <row r="3" spans="1:8" s="17" customFormat="1" ht="39.6">
      <c r="A3" s="46" t="s">
        <v>3</v>
      </c>
      <c r="B3" s="28" t="s">
        <v>49</v>
      </c>
      <c r="C3" s="7"/>
      <c r="D3" s="7"/>
      <c r="E3" s="10" t="s">
        <v>3</v>
      </c>
      <c r="F3" s="11" t="s">
        <v>18</v>
      </c>
      <c r="G3" s="11" t="s">
        <v>16</v>
      </c>
      <c r="H3" s="11" t="s">
        <v>19</v>
      </c>
    </row>
    <row r="4" spans="1:8" s="17" customFormat="1" ht="66">
      <c r="A4" s="46" t="s">
        <v>4</v>
      </c>
      <c r="B4" s="11" t="s">
        <v>5</v>
      </c>
      <c r="C4" s="7"/>
      <c r="D4" s="7"/>
      <c r="E4" s="10" t="s">
        <v>4</v>
      </c>
      <c r="F4" s="11" t="s">
        <v>20</v>
      </c>
      <c r="G4" s="11" t="s">
        <v>16</v>
      </c>
      <c r="H4" s="11" t="s">
        <v>19</v>
      </c>
    </row>
    <row r="5" spans="1:8" s="17" customFormat="1" ht="105.6">
      <c r="A5" s="46" t="s">
        <v>6</v>
      </c>
      <c r="B5" s="11" t="s">
        <v>7</v>
      </c>
      <c r="C5" s="7"/>
      <c r="D5" s="7"/>
      <c r="E5" s="10" t="s">
        <v>6</v>
      </c>
      <c r="F5" s="11" t="s">
        <v>21</v>
      </c>
      <c r="G5" s="11" t="s">
        <v>22</v>
      </c>
      <c r="H5" s="11" t="s">
        <v>23</v>
      </c>
    </row>
    <row r="6" spans="1:8" s="17" customFormat="1" ht="66">
      <c r="A6" s="46" t="s">
        <v>8</v>
      </c>
      <c r="B6" s="24" t="s">
        <v>35</v>
      </c>
      <c r="C6" s="7"/>
      <c r="D6" s="7"/>
      <c r="E6" s="10" t="s">
        <v>8</v>
      </c>
      <c r="F6" s="11" t="s">
        <v>15</v>
      </c>
      <c r="G6" s="11" t="s">
        <v>24</v>
      </c>
      <c r="H6" s="11" t="s">
        <v>17</v>
      </c>
    </row>
    <row r="7" spans="1:8" s="17" customFormat="1" ht="79.2">
      <c r="A7" s="46" t="s">
        <v>9</v>
      </c>
      <c r="B7" s="11" t="s">
        <v>47</v>
      </c>
      <c r="C7" s="7"/>
      <c r="D7" s="7"/>
      <c r="E7" s="10" t="s">
        <v>9</v>
      </c>
      <c r="F7" s="11" t="s">
        <v>25</v>
      </c>
      <c r="G7" s="11" t="s">
        <v>46</v>
      </c>
      <c r="H7" s="11" t="s">
        <v>48</v>
      </c>
    </row>
    <row r="8" spans="1:8" s="17" customFormat="1" ht="105.6">
      <c r="A8" s="46" t="s">
        <v>10</v>
      </c>
      <c r="B8" s="11" t="s">
        <v>43</v>
      </c>
      <c r="C8" s="7"/>
      <c r="D8" s="7"/>
      <c r="E8" s="149" t="s">
        <v>10</v>
      </c>
      <c r="F8" s="150" t="s">
        <v>26</v>
      </c>
      <c r="G8" s="150" t="s">
        <v>16</v>
      </c>
      <c r="H8" s="3" t="s">
        <v>45</v>
      </c>
    </row>
    <row r="9" spans="1:8" s="17" customFormat="1" ht="24">
      <c r="A9" s="7"/>
      <c r="B9" s="7"/>
      <c r="C9" s="7"/>
      <c r="D9" s="7"/>
      <c r="E9" s="149"/>
      <c r="F9" s="150"/>
      <c r="G9" s="150"/>
      <c r="H9" s="20" t="s">
        <v>44</v>
      </c>
    </row>
    <row r="10" spans="1:8" s="17" customFormat="1" ht="15.6">
      <c r="E10" s="7" t="s">
        <v>29</v>
      </c>
      <c r="F10" s="21"/>
      <c r="G10" s="21"/>
      <c r="H10" s="21"/>
    </row>
    <row r="11" spans="1:8" s="17" customFormat="1" ht="15.6">
      <c r="E11" s="7" t="s">
        <v>30</v>
      </c>
      <c r="F11" s="21"/>
      <c r="G11" s="21"/>
      <c r="H11" s="21"/>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7"/>
  <sheetViews>
    <sheetView tabSelected="1" topLeftCell="A28" zoomScale="70" zoomScaleNormal="70" workbookViewId="0">
      <selection activeCell="B56" sqref="B56"/>
    </sheetView>
  </sheetViews>
  <sheetFormatPr baseColWidth="10" defaultColWidth="8.88671875" defaultRowHeight="14.4"/>
  <cols>
    <col min="1" max="1" width="16.44140625" customWidth="1"/>
    <col min="2" max="2" width="19.77734375" customWidth="1"/>
  </cols>
  <sheetData>
    <row r="1" spans="1:1" s="78" customFormat="1" ht="15">
      <c r="A1" s="83" t="s">
        <v>206</v>
      </c>
    </row>
    <row r="2" spans="1:1" s="78" customFormat="1" ht="15">
      <c r="A2" s="83" t="s">
        <v>221</v>
      </c>
    </row>
    <row r="3" spans="1:1" ht="17.399999999999999">
      <c r="A3" s="6" t="s">
        <v>289</v>
      </c>
    </row>
    <row r="12" spans="1:1" ht="17.399999999999999">
      <c r="A12" s="6" t="s">
        <v>290</v>
      </c>
    </row>
    <row r="22" spans="1:1" ht="17.399999999999999">
      <c r="A22" s="6" t="s">
        <v>291</v>
      </c>
    </row>
    <row r="54" spans="1:3" ht="15.6">
      <c r="A54" s="95" t="s">
        <v>202</v>
      </c>
      <c r="B54" s="96"/>
      <c r="C54" s="97"/>
    </row>
    <row r="55" spans="1:3" ht="45">
      <c r="A55" s="99" t="s">
        <v>286</v>
      </c>
      <c r="B55" s="55" t="s">
        <v>443</v>
      </c>
      <c r="C55" s="86"/>
    </row>
    <row r="56" spans="1:3" ht="45">
      <c r="A56" s="99" t="s">
        <v>287</v>
      </c>
      <c r="B56" s="55" t="s">
        <v>444</v>
      </c>
      <c r="C56" s="8"/>
    </row>
    <row r="57" spans="1:3" ht="45">
      <c r="A57" s="99" t="s">
        <v>288</v>
      </c>
      <c r="B57" s="55" t="s">
        <v>445</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3"/>
  <sheetViews>
    <sheetView workbookViewId="0">
      <selection activeCell="B7" sqref="B7"/>
    </sheetView>
  </sheetViews>
  <sheetFormatPr baseColWidth="10" defaultColWidth="8.88671875" defaultRowHeight="15.6"/>
  <cols>
    <col min="1" max="1" width="48.33203125" style="86" customWidth="1"/>
    <col min="2" max="2" width="80.21875" style="86" customWidth="1"/>
    <col min="3" max="16384" width="8.88671875" style="86"/>
  </cols>
  <sheetData>
    <row r="1" spans="1:2" ht="18" thickBot="1">
      <c r="A1" s="151" t="s">
        <v>191</v>
      </c>
      <c r="B1" s="152"/>
    </row>
    <row r="2" spans="1:2" ht="16.2" thickBot="1">
      <c r="A2" s="72" t="s">
        <v>192</v>
      </c>
      <c r="B2" s="73" t="s">
        <v>193</v>
      </c>
    </row>
    <row r="3" spans="1:2">
      <c r="A3" s="101" t="s">
        <v>281</v>
      </c>
      <c r="B3" s="93"/>
    </row>
    <row r="4" spans="1:2" ht="40.200000000000003" thickBot="1">
      <c r="A4" s="94" t="str">
        <f>'1(Data)'!A57</f>
        <v>1A) Volume and coverage of available data</v>
      </c>
      <c r="B4" s="94" t="str">
        <f>'1(Data)'!B57</f>
        <v xml:space="preserve">For CDIs, most population had already been done in the previous quarters as there was an input deadline considering the production of updated regional DTMs. The increase is part of maintenance by a few data providers . </v>
      </c>
    </row>
    <row r="5" spans="1:2" ht="27" thickBot="1">
      <c r="A5" s="94" t="str">
        <f>'1(Data)'!A58</f>
        <v>1B) Usage of data in this quarter</v>
      </c>
      <c r="B5" s="94" t="str">
        <f>'1(Data)'!B58</f>
        <v>Considerable decrease in number of downloaded CDIs compared to previous quarter which was exceptional; however still a high number of downloads and by 30 users</v>
      </c>
    </row>
    <row r="6" spans="1:2" ht="27" thickBot="1">
      <c r="A6" s="102" t="s">
        <v>282</v>
      </c>
      <c r="B6" s="79"/>
    </row>
    <row r="7" spans="1:2" ht="40.200000000000003" thickBot="1">
      <c r="A7" s="79" t="str">
        <f>'2(Products)'!A57</f>
        <v>2A) Volume and coverage of available data products</v>
      </c>
      <c r="B7" s="79" t="str">
        <f>'2(Products)'!B57</f>
        <v xml:space="preserve">The CDTMs are required as input for the Regional DTMs and most had already been delivered before the deadline. Some extra have been delivered as part of the RDTM production process, in particular for Arctic and Baltic Sea. For HR-DTMs production by data providers will start later in autumn 2020. </v>
      </c>
    </row>
    <row r="8" spans="1:2" ht="27" thickBot="1">
      <c r="A8" s="79" t="str">
        <f>'2(Products)'!A58</f>
        <v>2B) Usage of data products in this quarter</v>
      </c>
      <c r="B8" s="79" t="str">
        <f>'2(Products)'!B58</f>
        <v xml:space="preserve">Some decrease in downloading, but still large. Considerable increase in use of WMS services, most probably also because of introduction of EBWBL.  </v>
      </c>
    </row>
    <row r="9" spans="1:2" ht="30.6" customHeight="1" thickBot="1">
      <c r="A9" s="74" t="str">
        <f>'3(Data providers)'!A62</f>
        <v>3) Organisations supplying/ approached to supply data anad data products</v>
      </c>
      <c r="B9" s="74" t="str">
        <f>'3(Data providers)'!B62</f>
        <v xml:space="preserve">For CDIs, most population had already been done in the previous quarters as there was an input deadline considering the production of updated regional DTMs. A few data providers have added more CDIs in the last quarter. </v>
      </c>
    </row>
    <row r="10" spans="1:2" ht="16.2" thickBot="1">
      <c r="A10" s="75" t="str">
        <f>'4(Web services)'!A17</f>
        <v>4) Online 'Web' interfaces to access or view data</v>
      </c>
      <c r="B10" s="75" t="str">
        <f>'4(Web services)'!B17</f>
        <v>New EBWBL WMTS service added</v>
      </c>
    </row>
    <row r="11" spans="1:2" ht="27" thickBot="1">
      <c r="A11" s="74" t="str">
        <f>'5(User stats)&amp;6(Use case stats)'!A96</f>
        <v>5) Statistics on information volunteered through download forms</v>
      </c>
      <c r="B11" s="74" t="str">
        <f>'5(User stats)&amp;6(Use case stats)'!B96</f>
        <v xml:space="preserve">Bathymetry is used by all sectors and for many applications as it provides basis information. A lot of users do not give details about themselves, unless they use Marine-ID in the download forms.  </v>
      </c>
    </row>
    <row r="12" spans="1:2" ht="16.2" thickBot="1">
      <c r="A12" s="75" t="str">
        <f>'5(User stats)&amp;6(Use case stats)'!A97</f>
        <v>6) Published use cases</v>
      </c>
      <c r="B12" s="75" t="str">
        <f>'5(User stats)&amp;6(Use case stats)'!B97</f>
        <v>EMODnet Bathymetry has a steady number of use cases which all receive attention from users</v>
      </c>
    </row>
    <row r="13" spans="1:2" ht="16.2" thickBot="1">
      <c r="A13" s="74" t="str">
        <f>'8(User friendliness)'!A76</f>
        <v>8.1) Technical monitoring</v>
      </c>
      <c r="B13" s="74" t="str">
        <f>'8(User friendliness)'!B76</f>
        <v>The portal has a very good and stable response time and overall a very good up time (100%).</v>
      </c>
    </row>
    <row r="14" spans="1:2" ht="16.2" thickBot="1">
      <c r="A14" s="75" t="str">
        <f>'8(User friendliness)'!A77</f>
        <v>8.2) Visual Harmonisation score</v>
      </c>
      <c r="B14" s="75" t="str">
        <f>'8(User friendliness)'!B77</f>
        <v>The portal has continued to have a 100% score.</v>
      </c>
    </row>
    <row r="15" spans="1:2" ht="79.8" thickBot="1">
      <c r="A15" s="74" t="str">
        <f>'9-10-11(User stats)'!A55</f>
        <v>9) Visibility &amp; analytics for web pages</v>
      </c>
      <c r="B15" s="74" t="str">
        <f>'9-10-11(User stats)'!B55</f>
        <v xml:space="preserve">As expected and targeted, the pages related to the “EMODnet bathymetry viewing and Download Service” have the highest score and this traffic is very stable, like also other sections and services. This means that users spent the most time browsing and interacting with the viewing service which as many functions and overall is the most interesting product and service that EMODnet Bathymetry has to offer. From there, users also undertake downloading of DTM tiles which has a continuous high
score of circa 8000 – 10000 downloaded DTM files per quarter. </v>
      </c>
    </row>
    <row r="16" spans="1:2" ht="66.599999999999994" thickBot="1">
      <c r="A16" s="75" t="str">
        <f>'9-10-11(User stats)'!A56</f>
        <v>10) Visibility &amp; analytics for web sections</v>
      </c>
      <c r="B16" s="75" t="str">
        <f>'9-10-11(User stats)'!B56</f>
        <v>This indicator shows the interest of users for specific sections of the website, excluding the Bathymetry Viewing and Download service. Strangely enough, it seems that the helpdesk receives most attention, which could be an error in the colour used as it is more to expect that the CDI pages receive that attention. Although many feedback forms are received through the helpdesk, their numbers are far lower than the reported page views here, which needs to be validated.</v>
      </c>
    </row>
    <row r="17" spans="1:2" ht="40.200000000000003" thickBot="1">
      <c r="A17" s="74" t="str">
        <f>'9-10-11(User stats)'!A57</f>
        <v>11) Average visit duration for web pages</v>
      </c>
      <c r="B17" s="74" t="str">
        <f>'9-10-11(User stats)'!B57</f>
        <v>Average visit duration is erratic, ranging from few seconds to 2:30 minutes. The interpretation of this diagram is complex as it might be interpreted in terms of user’s interest but also as difficulty to understand the concept described on the web page.</v>
      </c>
    </row>
    <row r="18" spans="1:2">
      <c r="A18" s="76"/>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8"/>
  <sheetViews>
    <sheetView zoomScaleNormal="100" workbookViewId="0">
      <selection activeCell="F11" sqref="F11"/>
    </sheetView>
  </sheetViews>
  <sheetFormatPr baseColWidth="10" defaultColWidth="9.109375" defaultRowHeight="15.6"/>
  <cols>
    <col min="1" max="1" width="15.88671875" style="49" customWidth="1"/>
    <col min="2" max="2" width="16.6640625" style="49" customWidth="1"/>
    <col min="3" max="3" width="14.44140625" style="49" customWidth="1"/>
    <col min="4" max="4" width="16.6640625" style="49" customWidth="1"/>
    <col min="5" max="5" width="17.88671875" style="49" customWidth="1"/>
    <col min="6" max="6" width="16.109375" style="49" customWidth="1"/>
    <col min="7" max="7" width="14.77734375" style="49" customWidth="1"/>
    <col min="8" max="8" width="15" style="49" customWidth="1"/>
    <col min="9" max="9" width="16.33203125" style="49" customWidth="1"/>
    <col min="10" max="10" width="13" style="49" customWidth="1"/>
    <col min="11" max="11" width="18.88671875" style="49" customWidth="1"/>
    <col min="12" max="12" width="14.109375" style="49" customWidth="1"/>
    <col min="13" max="13" width="14.21875" style="49" customWidth="1"/>
    <col min="14" max="14" width="15.109375" style="49" customWidth="1"/>
    <col min="15" max="15" width="16.109375" style="49" customWidth="1"/>
    <col min="16" max="16" width="24.77734375" style="49" customWidth="1"/>
    <col min="17" max="17" width="19.33203125" style="49" customWidth="1"/>
    <col min="18" max="18" width="20" style="49" customWidth="1"/>
    <col min="19" max="19" width="12.109375" style="49" bestFit="1" customWidth="1"/>
    <col min="20" max="20" width="9.109375" style="49"/>
    <col min="21" max="21" width="10.21875" style="49" customWidth="1"/>
    <col min="22" max="22" width="12" style="49" customWidth="1"/>
    <col min="23" max="16384" width="9.109375" style="49"/>
  </cols>
  <sheetData>
    <row r="1" spans="1:17" ht="17.399999999999999">
      <c r="A1" s="48" t="s">
        <v>270</v>
      </c>
    </row>
    <row r="2" spans="1:17" s="86" customFormat="1">
      <c r="A2" s="83" t="s">
        <v>222</v>
      </c>
    </row>
    <row r="3" spans="1:17" s="86" customFormat="1">
      <c r="A3" s="83" t="s">
        <v>194</v>
      </c>
    </row>
    <row r="4" spans="1:17" s="78" customFormat="1" ht="15">
      <c r="A4" s="83" t="s">
        <v>221</v>
      </c>
    </row>
    <row r="5" spans="1:17" s="60" customFormat="1">
      <c r="A5" s="64" t="s">
        <v>271</v>
      </c>
    </row>
    <row r="6" spans="1:17" ht="32.25" customHeight="1">
      <c r="A6" s="81" t="s">
        <v>38</v>
      </c>
      <c r="B6" s="81" t="s">
        <v>39</v>
      </c>
      <c r="C6" s="81" t="s">
        <v>55</v>
      </c>
      <c r="H6" s="50"/>
      <c r="I6" s="50"/>
      <c r="J6" s="50"/>
      <c r="K6" s="50"/>
      <c r="L6" s="50"/>
      <c r="M6" s="50"/>
      <c r="N6" s="50"/>
      <c r="O6" s="50"/>
      <c r="P6" s="50"/>
      <c r="Q6" s="50"/>
    </row>
    <row r="7" spans="1:17" ht="18" customHeight="1">
      <c r="A7" s="114">
        <v>44105</v>
      </c>
      <c r="B7" s="53" t="s">
        <v>2</v>
      </c>
      <c r="C7" s="51" t="s">
        <v>322</v>
      </c>
      <c r="E7" s="50"/>
      <c r="F7" s="50"/>
      <c r="G7" s="50"/>
      <c r="H7" s="50"/>
      <c r="I7" s="50"/>
      <c r="J7" s="50"/>
      <c r="K7" s="50"/>
      <c r="L7" s="50"/>
      <c r="M7" s="50"/>
      <c r="N7" s="50"/>
      <c r="O7" s="50"/>
      <c r="P7" s="50"/>
      <c r="Q7" s="50"/>
    </row>
    <row r="8" spans="1:17">
      <c r="B8" s="108"/>
      <c r="C8" s="108"/>
      <c r="D8" s="108"/>
    </row>
    <row r="9" spans="1:17" ht="75">
      <c r="A9" s="26" t="s">
        <v>233</v>
      </c>
      <c r="B9" s="32" t="s">
        <v>301</v>
      </c>
      <c r="C9" s="32" t="s">
        <v>314</v>
      </c>
      <c r="D9" s="32" t="s">
        <v>318</v>
      </c>
      <c r="E9" s="32" t="s">
        <v>320</v>
      </c>
    </row>
    <row r="10" spans="1:17">
      <c r="A10" s="115" t="s">
        <v>2</v>
      </c>
      <c r="B10" s="54">
        <v>30493</v>
      </c>
      <c r="C10" s="54">
        <v>29858</v>
      </c>
      <c r="D10" s="54">
        <f>ROUND((100*(30493-29858)/29858),2)</f>
        <v>2.13</v>
      </c>
      <c r="E10" s="54" t="s">
        <v>323</v>
      </c>
    </row>
    <row r="11" spans="1:17" ht="105">
      <c r="A11" s="52"/>
      <c r="B11" s="54"/>
      <c r="C11" s="54"/>
      <c r="D11" s="54"/>
      <c r="E11" s="54"/>
      <c r="F11" s="116" t="s">
        <v>325</v>
      </c>
    </row>
    <row r="12" spans="1:17">
      <c r="A12" s="52"/>
      <c r="B12" s="54"/>
      <c r="C12" s="54"/>
      <c r="D12" s="54"/>
      <c r="E12" s="54"/>
    </row>
    <row r="13" spans="1:17">
      <c r="A13" s="52"/>
      <c r="B13" s="54"/>
      <c r="C13" s="54"/>
      <c r="D13" s="54"/>
      <c r="E13" s="54"/>
    </row>
    <row r="14" spans="1:17">
      <c r="A14" s="52"/>
      <c r="B14" s="54"/>
      <c r="C14" s="54"/>
      <c r="D14" s="54"/>
      <c r="E14" s="54"/>
    </row>
    <row r="15" spans="1:17">
      <c r="A15" s="52"/>
      <c r="B15" s="54"/>
      <c r="C15" s="54"/>
      <c r="D15" s="54"/>
      <c r="E15" s="54"/>
    </row>
    <row r="16" spans="1:17">
      <c r="A16" s="52"/>
      <c r="B16" s="54"/>
      <c r="C16" s="54"/>
      <c r="D16" s="54"/>
      <c r="E16" s="54"/>
    </row>
    <row r="17" spans="1:15">
      <c r="A17" s="52"/>
      <c r="B17" s="54"/>
      <c r="C17" s="54"/>
      <c r="D17" s="54"/>
      <c r="E17" s="54"/>
    </row>
    <row r="18" spans="1:15" customFormat="1" ht="14.4"/>
    <row r="19" spans="1:15" customFormat="1" ht="17.399999999999999">
      <c r="B19" s="153" t="s">
        <v>305</v>
      </c>
      <c r="C19" s="154"/>
      <c r="D19" s="154"/>
      <c r="E19" s="154"/>
      <c r="F19" s="154"/>
      <c r="G19" s="154"/>
      <c r="H19" s="154"/>
      <c r="I19" s="154"/>
      <c r="J19" s="154"/>
      <c r="K19" s="154"/>
      <c r="L19" s="154"/>
      <c r="M19" s="154"/>
      <c r="N19" s="154"/>
      <c r="O19" s="155"/>
    </row>
    <row r="20" spans="1:15" customFormat="1" ht="15">
      <c r="B20" s="156" t="s">
        <v>268</v>
      </c>
      <c r="C20" s="157"/>
      <c r="D20" s="156" t="s">
        <v>133</v>
      </c>
      <c r="E20" s="157"/>
      <c r="F20" s="156" t="s">
        <v>122</v>
      </c>
      <c r="G20" s="157"/>
      <c r="H20" s="156" t="s">
        <v>123</v>
      </c>
      <c r="I20" s="157"/>
      <c r="J20" s="156" t="s">
        <v>124</v>
      </c>
      <c r="K20" s="157"/>
      <c r="L20" s="156" t="s">
        <v>125</v>
      </c>
      <c r="M20" s="157"/>
      <c r="N20" s="156" t="s">
        <v>126</v>
      </c>
      <c r="O20" s="157"/>
    </row>
    <row r="21" spans="1:15" customFormat="1" ht="60">
      <c r="A21" s="26" t="s">
        <v>319</v>
      </c>
      <c r="B21" s="5" t="s">
        <v>262</v>
      </c>
      <c r="C21" s="5" t="s">
        <v>263</v>
      </c>
      <c r="D21" s="5" t="s">
        <v>262</v>
      </c>
      <c r="E21" s="5" t="s">
        <v>263</v>
      </c>
      <c r="F21" s="5" t="s">
        <v>262</v>
      </c>
      <c r="G21" s="5" t="s">
        <v>263</v>
      </c>
      <c r="H21" s="5" t="s">
        <v>262</v>
      </c>
      <c r="I21" s="5" t="s">
        <v>263</v>
      </c>
      <c r="J21" s="5" t="s">
        <v>262</v>
      </c>
      <c r="K21" s="5" t="s">
        <v>263</v>
      </c>
      <c r="L21" s="5" t="s">
        <v>262</v>
      </c>
      <c r="M21" s="5" t="s">
        <v>263</v>
      </c>
      <c r="N21" s="5" t="s">
        <v>262</v>
      </c>
      <c r="O21" s="5" t="s">
        <v>263</v>
      </c>
    </row>
    <row r="22" spans="1:15" customFormat="1" ht="15">
      <c r="A22" s="115" t="s">
        <v>2</v>
      </c>
      <c r="B22" s="53">
        <v>2428</v>
      </c>
      <c r="C22" s="53">
        <f>2428-2417</f>
        <v>11</v>
      </c>
      <c r="D22" s="53">
        <v>1107</v>
      </c>
      <c r="E22" s="53">
        <f>1107-1103</f>
        <v>4</v>
      </c>
      <c r="F22" s="53">
        <v>5396</v>
      </c>
      <c r="G22" s="53">
        <f>5396-5396</f>
        <v>0</v>
      </c>
      <c r="H22" s="53">
        <v>148</v>
      </c>
      <c r="I22" s="53">
        <f>148-142</f>
        <v>6</v>
      </c>
      <c r="J22" s="53">
        <v>3706</v>
      </c>
      <c r="K22" s="53">
        <f>3706-3706</f>
        <v>0</v>
      </c>
      <c r="L22" s="53">
        <v>14273</v>
      </c>
      <c r="M22" s="53">
        <f>14273-14117</f>
        <v>156</v>
      </c>
      <c r="N22" s="53">
        <v>3435</v>
      </c>
      <c r="O22" s="53">
        <f>3435-3414</f>
        <v>21</v>
      </c>
    </row>
    <row r="23" spans="1:15" customFormat="1" ht="15">
      <c r="A23" s="52"/>
      <c r="B23" s="53"/>
      <c r="C23" s="53"/>
      <c r="D23" s="53"/>
      <c r="E23" s="53"/>
      <c r="F23" s="53"/>
      <c r="G23" s="53"/>
      <c r="H23" s="53"/>
      <c r="I23" s="53"/>
      <c r="J23" s="53"/>
      <c r="K23" s="53"/>
      <c r="L23" s="53"/>
      <c r="M23" s="53"/>
      <c r="N23" s="53"/>
      <c r="O23" s="53"/>
    </row>
    <row r="24" spans="1:15" customFormat="1" ht="15">
      <c r="A24" s="52"/>
      <c r="B24" s="53"/>
      <c r="C24" s="53"/>
      <c r="D24" s="53"/>
      <c r="E24" s="53"/>
      <c r="F24" s="53"/>
      <c r="G24" s="53"/>
      <c r="H24" s="53"/>
      <c r="I24" s="53"/>
      <c r="J24" s="53"/>
      <c r="K24" s="53"/>
      <c r="L24" s="53"/>
      <c r="M24" s="53"/>
      <c r="N24" s="53"/>
      <c r="O24" s="53"/>
    </row>
    <row r="25" spans="1:15" customFormat="1" ht="15">
      <c r="A25" s="52"/>
      <c r="B25" s="53"/>
      <c r="C25" s="53"/>
      <c r="D25" s="53"/>
      <c r="E25" s="53"/>
      <c r="F25" s="53"/>
      <c r="G25" s="53"/>
      <c r="H25" s="53"/>
      <c r="I25" s="53"/>
      <c r="J25" s="53"/>
      <c r="K25" s="53"/>
      <c r="L25" s="53"/>
      <c r="M25" s="53"/>
      <c r="N25" s="53"/>
      <c r="O25" s="53"/>
    </row>
    <row r="26" spans="1:15" customFormat="1" ht="15">
      <c r="A26" s="52"/>
      <c r="B26" s="53"/>
      <c r="C26" s="53"/>
      <c r="D26" s="53"/>
      <c r="E26" s="53"/>
      <c r="F26" s="53"/>
      <c r="G26" s="53"/>
      <c r="H26" s="53"/>
      <c r="I26" s="53"/>
      <c r="J26" s="53"/>
      <c r="K26" s="53"/>
      <c r="L26" s="53"/>
      <c r="M26" s="53"/>
      <c r="N26" s="53"/>
      <c r="O26" s="53"/>
    </row>
    <row r="27" spans="1:15" customFormat="1" ht="15">
      <c r="A27" s="52"/>
      <c r="B27" s="53"/>
      <c r="C27" s="53"/>
      <c r="D27" s="53"/>
      <c r="E27" s="53"/>
      <c r="F27" s="53"/>
      <c r="G27" s="53"/>
      <c r="H27" s="53"/>
      <c r="I27" s="53"/>
      <c r="J27" s="53"/>
      <c r="K27" s="53"/>
      <c r="L27" s="53"/>
      <c r="M27" s="53"/>
      <c r="N27" s="53"/>
      <c r="O27" s="53"/>
    </row>
    <row r="28" spans="1:15" customFormat="1" ht="15">
      <c r="A28" s="52"/>
      <c r="B28" s="53"/>
      <c r="C28" s="53"/>
      <c r="D28" s="53"/>
      <c r="E28" s="53"/>
      <c r="F28" s="53"/>
      <c r="G28" s="53"/>
      <c r="H28" s="53"/>
      <c r="I28" s="53"/>
      <c r="J28" s="53"/>
      <c r="K28" s="53"/>
      <c r="L28" s="53"/>
      <c r="M28" s="53"/>
      <c r="N28" s="53"/>
      <c r="O28" s="53"/>
    </row>
    <row r="29" spans="1:15" customFormat="1" ht="15">
      <c r="A29" s="52"/>
      <c r="B29" s="53"/>
      <c r="C29" s="53"/>
      <c r="D29" s="53"/>
      <c r="E29" s="53"/>
      <c r="F29" s="53"/>
      <c r="G29" s="53"/>
      <c r="H29" s="53"/>
      <c r="I29" s="53"/>
      <c r="J29" s="53"/>
      <c r="K29" s="53"/>
      <c r="L29" s="53"/>
      <c r="M29" s="53"/>
      <c r="N29" s="53"/>
      <c r="O29" s="53"/>
    </row>
    <row r="30" spans="1:15" s="55" customFormat="1" ht="15">
      <c r="A30" s="61" t="s">
        <v>120</v>
      </c>
    </row>
    <row r="31" spans="1:15">
      <c r="A31" s="111" t="s">
        <v>132</v>
      </c>
      <c r="B31" s="55"/>
      <c r="C31" s="55"/>
      <c r="D31" s="55"/>
      <c r="E31" s="55"/>
      <c r="F31" s="55"/>
      <c r="G31" s="55"/>
    </row>
    <row r="32" spans="1:15">
      <c r="A32" s="59" t="s">
        <v>50</v>
      </c>
      <c r="B32" s="55"/>
      <c r="C32" s="55"/>
      <c r="D32" s="55"/>
      <c r="E32" s="55"/>
      <c r="F32" s="55"/>
      <c r="G32" s="55"/>
    </row>
    <row r="33" spans="1:18">
      <c r="A33" s="59" t="s">
        <v>321</v>
      </c>
      <c r="B33" s="55"/>
      <c r="C33" s="55"/>
      <c r="D33" s="55"/>
      <c r="E33" s="55"/>
      <c r="F33" s="55"/>
      <c r="G33" s="55"/>
    </row>
    <row r="34" spans="1:18">
      <c r="A34" s="59" t="s">
        <v>317</v>
      </c>
      <c r="B34" s="55"/>
      <c r="C34" s="55"/>
      <c r="D34" s="55"/>
      <c r="E34" s="55"/>
      <c r="F34" s="55"/>
      <c r="G34" s="55"/>
    </row>
    <row r="35" spans="1:18">
      <c r="A35" s="59" t="s">
        <v>310</v>
      </c>
      <c r="B35" s="55"/>
      <c r="C35" s="55"/>
      <c r="D35" s="55"/>
      <c r="E35" s="55"/>
      <c r="F35" s="55"/>
      <c r="G35" s="55"/>
    </row>
    <row r="36" spans="1:18">
      <c r="A36" s="59" t="s">
        <v>311</v>
      </c>
      <c r="B36" s="55"/>
      <c r="C36" s="55"/>
      <c r="D36" s="55"/>
      <c r="E36" s="55"/>
      <c r="F36" s="55"/>
      <c r="G36" s="55"/>
    </row>
    <row r="37" spans="1:18">
      <c r="A37" s="59" t="s">
        <v>197</v>
      </c>
      <c r="B37" s="55"/>
      <c r="C37" s="55"/>
      <c r="D37" s="55"/>
      <c r="E37" s="55"/>
      <c r="F37" s="55"/>
      <c r="G37" s="55"/>
    </row>
    <row r="38" spans="1:18">
      <c r="A38" s="59" t="s">
        <v>266</v>
      </c>
    </row>
    <row r="39" spans="1:18">
      <c r="A39" s="59" t="s">
        <v>135</v>
      </c>
    </row>
    <row r="41" spans="1:18">
      <c r="A41" s="56"/>
      <c r="B41" s="55"/>
      <c r="C41" s="55"/>
      <c r="D41" s="55"/>
      <c r="E41" s="55"/>
      <c r="F41" s="55"/>
      <c r="G41" s="55"/>
    </row>
    <row r="42" spans="1:18" s="60" customFormat="1">
      <c r="A42" s="64" t="s">
        <v>272</v>
      </c>
    </row>
    <row r="43" spans="1:18" ht="30" customHeight="1">
      <c r="A43" s="67" t="s">
        <v>38</v>
      </c>
      <c r="B43" s="107" t="s">
        <v>39</v>
      </c>
      <c r="J43" s="55"/>
      <c r="K43" s="55"/>
      <c r="L43" s="55"/>
      <c r="M43" s="55"/>
      <c r="N43" s="55"/>
      <c r="O43" s="55"/>
      <c r="P43" s="55"/>
      <c r="Q43" s="55"/>
      <c r="R43" s="50"/>
    </row>
    <row r="44" spans="1:18" ht="18" customHeight="1">
      <c r="A44" s="114">
        <v>44105</v>
      </c>
      <c r="B44" s="53" t="s">
        <v>2</v>
      </c>
      <c r="C44" s="66"/>
      <c r="J44" s="55"/>
      <c r="K44" s="55"/>
      <c r="L44" s="55"/>
      <c r="M44" s="55"/>
      <c r="N44" s="55"/>
      <c r="O44" s="55"/>
      <c r="P44" s="57"/>
    </row>
    <row r="45" spans="1:18" ht="15.6" customHeight="1">
      <c r="C45" s="156" t="s">
        <v>121</v>
      </c>
      <c r="D45" s="158"/>
      <c r="E45" s="158"/>
      <c r="F45" s="158"/>
      <c r="G45" s="157"/>
      <c r="H45" s="156" t="s">
        <v>145</v>
      </c>
      <c r="I45" s="158"/>
      <c r="J45" s="158"/>
      <c r="K45" s="158"/>
      <c r="L45" s="158"/>
      <c r="M45" s="158"/>
      <c r="N45" s="158"/>
      <c r="O45" s="158"/>
      <c r="P45" s="157"/>
    </row>
    <row r="46" spans="1:18" ht="75">
      <c r="A46" s="26" t="s">
        <v>127</v>
      </c>
      <c r="B46" s="26" t="s">
        <v>142</v>
      </c>
      <c r="C46" s="5" t="s">
        <v>129</v>
      </c>
      <c r="D46" s="5" t="s">
        <v>130</v>
      </c>
      <c r="E46" s="5" t="s">
        <v>265</v>
      </c>
      <c r="F46" s="5" t="s">
        <v>315</v>
      </c>
      <c r="G46" s="82" t="s">
        <v>228</v>
      </c>
      <c r="H46" s="5" t="s">
        <v>242</v>
      </c>
      <c r="I46" s="5" t="s">
        <v>240</v>
      </c>
      <c r="J46" s="82" t="s">
        <v>241</v>
      </c>
      <c r="K46" s="5" t="s">
        <v>239</v>
      </c>
      <c r="L46" s="5" t="s">
        <v>237</v>
      </c>
      <c r="M46" s="82" t="s">
        <v>229</v>
      </c>
      <c r="N46" s="5" t="s">
        <v>201</v>
      </c>
      <c r="O46" s="5" t="s">
        <v>198</v>
      </c>
      <c r="P46" s="82" t="s">
        <v>230</v>
      </c>
    </row>
    <row r="47" spans="1:18">
      <c r="A47" s="117" t="s">
        <v>326</v>
      </c>
      <c r="B47" s="117" t="s">
        <v>327</v>
      </c>
      <c r="C47" s="117" t="s">
        <v>330</v>
      </c>
      <c r="D47" s="117" t="s">
        <v>328</v>
      </c>
      <c r="E47" s="53" t="s">
        <v>331</v>
      </c>
      <c r="F47" s="53" t="s">
        <v>329</v>
      </c>
      <c r="G47" s="53">
        <f>ROUND((100*(3009-11671)/11671),2)</f>
        <v>-74.22</v>
      </c>
      <c r="H47" s="53" t="s">
        <v>328</v>
      </c>
      <c r="I47" s="53" t="s">
        <v>328</v>
      </c>
      <c r="J47" s="53" t="s">
        <v>328</v>
      </c>
      <c r="K47" s="53" t="s">
        <v>328</v>
      </c>
      <c r="L47" s="53" t="s">
        <v>328</v>
      </c>
      <c r="M47" s="53" t="s">
        <v>328</v>
      </c>
      <c r="N47" s="53" t="s">
        <v>328</v>
      </c>
      <c r="O47" s="53" t="s">
        <v>328</v>
      </c>
      <c r="P47" s="53" t="s">
        <v>328</v>
      </c>
    </row>
    <row r="48" spans="1:18">
      <c r="A48" s="58"/>
      <c r="B48" s="58"/>
      <c r="C48" s="53" t="s">
        <v>54</v>
      </c>
      <c r="D48" s="53"/>
      <c r="E48" s="53" t="s">
        <v>54</v>
      </c>
      <c r="F48" s="53" t="s">
        <v>54</v>
      </c>
      <c r="G48" s="53"/>
      <c r="H48" s="53"/>
      <c r="I48" s="53"/>
      <c r="J48" s="53"/>
      <c r="K48" s="53"/>
      <c r="L48" s="53"/>
      <c r="M48" s="53"/>
      <c r="N48" s="53"/>
      <c r="O48" s="53"/>
      <c r="P48" s="53"/>
    </row>
    <row r="49" spans="1:16">
      <c r="A49" s="58"/>
      <c r="B49" s="58"/>
      <c r="C49" s="53" t="s">
        <v>54</v>
      </c>
      <c r="D49" s="53"/>
      <c r="E49" s="53" t="s">
        <v>54</v>
      </c>
      <c r="F49" s="53" t="s">
        <v>54</v>
      </c>
      <c r="G49" s="53"/>
      <c r="H49" s="53"/>
      <c r="I49" s="53"/>
      <c r="J49" s="53"/>
      <c r="K49" s="53"/>
      <c r="L49" s="53"/>
      <c r="M49" s="53"/>
      <c r="N49" s="53"/>
      <c r="O49" s="53"/>
      <c r="P49" s="53"/>
    </row>
    <row r="50" spans="1:16" s="55" customFormat="1" ht="15">
      <c r="A50" s="59" t="s">
        <v>128</v>
      </c>
      <c r="B50" s="59"/>
      <c r="C50" s="59"/>
    </row>
    <row r="51" spans="1:16" s="55" customFormat="1" ht="15">
      <c r="A51" s="59" t="s">
        <v>204</v>
      </c>
      <c r="B51" s="59"/>
      <c r="C51" s="59"/>
    </row>
    <row r="52" spans="1:16" s="55" customFormat="1" ht="15">
      <c r="A52" s="59" t="s">
        <v>131</v>
      </c>
      <c r="B52" s="59"/>
      <c r="C52" s="59"/>
    </row>
    <row r="53" spans="1:16" s="55" customFormat="1" ht="15">
      <c r="A53" s="59" t="s">
        <v>203</v>
      </c>
      <c r="B53" s="59"/>
      <c r="C53" s="59"/>
    </row>
    <row r="56" spans="1:16">
      <c r="A56" s="95" t="s">
        <v>202</v>
      </c>
      <c r="B56" s="96"/>
      <c r="C56" s="97"/>
    </row>
    <row r="57" spans="1:16" s="86" customFormat="1" ht="42.45" customHeight="1">
      <c r="A57" s="99" t="s">
        <v>299</v>
      </c>
      <c r="B57" s="99" t="s">
        <v>324</v>
      </c>
      <c r="C57" s="35"/>
    </row>
    <row r="58" spans="1:16" s="86" customFormat="1" ht="67.8" customHeight="1">
      <c r="A58" s="99" t="s">
        <v>283</v>
      </c>
      <c r="B58" s="99" t="s">
        <v>332</v>
      </c>
      <c r="C58" s="35"/>
    </row>
  </sheetData>
  <mergeCells count="10">
    <mergeCell ref="B19:O19"/>
    <mergeCell ref="D20:E20"/>
    <mergeCell ref="B20:C20"/>
    <mergeCell ref="C45:G45"/>
    <mergeCell ref="N20:O20"/>
    <mergeCell ref="L20:M20"/>
    <mergeCell ref="J20:K20"/>
    <mergeCell ref="H20:I20"/>
    <mergeCell ref="F20:G20"/>
    <mergeCell ref="H45:P4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8"/>
  <sheetViews>
    <sheetView topLeftCell="B28" zoomScale="85" zoomScaleNormal="85" workbookViewId="0">
      <selection activeCell="B58" sqref="B58"/>
    </sheetView>
  </sheetViews>
  <sheetFormatPr baseColWidth="10" defaultColWidth="8.88671875" defaultRowHeight="15.6"/>
  <cols>
    <col min="1" max="1" width="17.109375" style="86" customWidth="1"/>
    <col min="2" max="2" width="18.33203125" style="86" customWidth="1"/>
    <col min="3" max="3" width="17.6640625" style="86" customWidth="1"/>
    <col min="4" max="4" width="21.44140625" style="86" customWidth="1"/>
    <col min="5" max="5" width="14.33203125" style="86" customWidth="1"/>
    <col min="6" max="6" width="14.6640625" style="86" bestFit="1" customWidth="1"/>
    <col min="7" max="7" width="22.6640625" style="86" customWidth="1"/>
    <col min="8" max="8" width="15.5546875" style="86" customWidth="1"/>
    <col min="9" max="9" width="17.88671875" style="86" customWidth="1"/>
    <col min="10" max="10" width="14.44140625" style="86" customWidth="1"/>
    <col min="11" max="11" width="15.5546875" style="86" customWidth="1"/>
    <col min="12" max="13" width="15.21875" style="86" customWidth="1"/>
    <col min="14" max="14" width="15.109375" style="86" customWidth="1"/>
    <col min="15" max="15" width="14.88671875" style="86" customWidth="1"/>
    <col min="16" max="16" width="15.21875" style="86" customWidth="1"/>
    <col min="17" max="17" width="15.109375" style="86" customWidth="1"/>
    <col min="18" max="18" width="16.109375" style="86" customWidth="1"/>
    <col min="19" max="19" width="17.6640625" style="86" customWidth="1"/>
    <col min="20" max="20" width="14.33203125" style="86" customWidth="1"/>
    <col min="21" max="21" width="17.6640625" style="86" customWidth="1"/>
    <col min="22" max="16384" width="8.88671875" style="86"/>
  </cols>
  <sheetData>
    <row r="1" spans="1:13" ht="17.399999999999999">
      <c r="A1" s="16" t="s">
        <v>273</v>
      </c>
      <c r="B1" s="16"/>
      <c r="C1" s="16"/>
      <c r="D1" s="17"/>
      <c r="E1" s="17"/>
      <c r="F1" s="17"/>
      <c r="G1" s="17"/>
      <c r="H1" s="17"/>
      <c r="I1" s="17"/>
      <c r="J1" s="17"/>
      <c r="K1" s="17"/>
      <c r="L1" s="17"/>
      <c r="M1" s="17"/>
    </row>
    <row r="2" spans="1:13" ht="17.399999999999999">
      <c r="A2" s="83" t="s">
        <v>223</v>
      </c>
      <c r="B2" s="16"/>
      <c r="C2" s="16"/>
      <c r="D2" s="17"/>
      <c r="E2" s="17"/>
      <c r="F2" s="17"/>
      <c r="G2" s="17"/>
      <c r="H2" s="17"/>
      <c r="I2" s="17"/>
      <c r="J2" s="17"/>
      <c r="K2" s="17"/>
      <c r="L2" s="17"/>
      <c r="M2" s="17"/>
    </row>
    <row r="3" spans="1:13" ht="17.399999999999999">
      <c r="A3" s="83" t="s">
        <v>194</v>
      </c>
      <c r="B3" s="16"/>
      <c r="C3" s="16"/>
      <c r="D3" s="17"/>
      <c r="E3" s="17"/>
      <c r="F3" s="17"/>
      <c r="G3" s="17"/>
      <c r="H3" s="17"/>
      <c r="I3" s="17"/>
      <c r="J3" s="17"/>
      <c r="K3" s="17"/>
      <c r="L3" s="17"/>
      <c r="M3" s="17"/>
    </row>
    <row r="4" spans="1:13" s="78" customFormat="1" ht="15">
      <c r="A4" s="83" t="s">
        <v>221</v>
      </c>
    </row>
    <row r="5" spans="1:13" s="60" customFormat="1">
      <c r="A5" s="64" t="s">
        <v>274</v>
      </c>
    </row>
    <row r="6" spans="1:13" ht="60" customHeight="1">
      <c r="A6" s="81" t="s">
        <v>38</v>
      </c>
      <c r="B6" s="81" t="s">
        <v>39</v>
      </c>
      <c r="C6" s="68" t="s">
        <v>231</v>
      </c>
      <c r="D6" s="68" t="s">
        <v>232</v>
      </c>
      <c r="F6" s="31"/>
      <c r="G6" s="31"/>
      <c r="H6" s="31"/>
      <c r="I6" s="31"/>
      <c r="J6" s="31"/>
      <c r="K6" s="31"/>
      <c r="L6" s="31"/>
      <c r="M6" s="31"/>
    </row>
    <row r="7" spans="1:13" s="91" customFormat="1" ht="26.4" customHeight="1">
      <c r="A7" s="114">
        <v>44105</v>
      </c>
      <c r="B7" s="118" t="s">
        <v>2</v>
      </c>
      <c r="C7" s="118">
        <v>208</v>
      </c>
      <c r="D7" s="146">
        <v>203</v>
      </c>
      <c r="F7" s="69"/>
      <c r="G7" s="69"/>
      <c r="H7" s="69"/>
      <c r="I7" s="69"/>
      <c r="J7" s="69"/>
      <c r="K7" s="69"/>
      <c r="L7" s="69"/>
      <c r="M7" s="69"/>
    </row>
    <row r="8" spans="1:13">
      <c r="A8" s="31"/>
      <c r="B8" s="31"/>
      <c r="C8" s="31"/>
      <c r="D8" s="31"/>
      <c r="E8" s="31"/>
      <c r="F8" s="31"/>
      <c r="G8" s="31"/>
    </row>
    <row r="9" spans="1:13" ht="75">
      <c r="A9" s="26" t="s">
        <v>233</v>
      </c>
      <c r="B9" s="70" t="s">
        <v>144</v>
      </c>
      <c r="C9" s="70" t="s">
        <v>143</v>
      </c>
      <c r="D9" s="70" t="s">
        <v>253</v>
      </c>
      <c r="E9" s="63" t="s">
        <v>306</v>
      </c>
      <c r="F9" s="63" t="s">
        <v>316</v>
      </c>
      <c r="G9" s="32" t="s">
        <v>307</v>
      </c>
      <c r="H9" s="32" t="s">
        <v>308</v>
      </c>
    </row>
    <row r="10" spans="1:13">
      <c r="A10" s="120" t="s">
        <v>2</v>
      </c>
      <c r="B10" s="120" t="s">
        <v>333</v>
      </c>
      <c r="C10" s="120" t="s">
        <v>334</v>
      </c>
      <c r="D10" s="120" t="s">
        <v>335</v>
      </c>
      <c r="E10" s="12">
        <v>206</v>
      </c>
      <c r="F10" s="12">
        <v>206</v>
      </c>
      <c r="G10" s="12">
        <v>0</v>
      </c>
      <c r="H10" s="116">
        <v>15</v>
      </c>
    </row>
    <row r="11" spans="1:13">
      <c r="A11" s="120" t="s">
        <v>2</v>
      </c>
      <c r="B11" s="120" t="s">
        <v>336</v>
      </c>
      <c r="C11" s="120" t="s">
        <v>337</v>
      </c>
      <c r="D11" s="120" t="s">
        <v>335</v>
      </c>
      <c r="E11" s="12">
        <v>1</v>
      </c>
      <c r="F11" s="12">
        <v>1</v>
      </c>
      <c r="G11" s="12">
        <v>0</v>
      </c>
      <c r="H11" s="116">
        <v>102</v>
      </c>
    </row>
    <row r="12" spans="1:13">
      <c r="A12" s="120" t="s">
        <v>2</v>
      </c>
      <c r="B12" t="s">
        <v>352</v>
      </c>
      <c r="C12" s="121">
        <v>43837</v>
      </c>
      <c r="D12" s="120" t="s">
        <v>335</v>
      </c>
      <c r="E12" s="12">
        <v>1</v>
      </c>
      <c r="F12" s="12">
        <v>0</v>
      </c>
      <c r="G12" s="12">
        <v>100</v>
      </c>
      <c r="H12" s="116" t="s">
        <v>323</v>
      </c>
    </row>
    <row r="13" spans="1:13">
      <c r="A13" s="120" t="s">
        <v>2</v>
      </c>
      <c r="B13" s="120" t="s">
        <v>338</v>
      </c>
      <c r="C13" s="120" t="s">
        <v>340</v>
      </c>
      <c r="D13" s="120" t="s">
        <v>339</v>
      </c>
      <c r="E13" s="12">
        <v>203</v>
      </c>
      <c r="F13" s="12">
        <v>195</v>
      </c>
      <c r="G13" s="12">
        <f>ROUND((100*(203-195)/195),2)</f>
        <v>4.0999999999999996</v>
      </c>
      <c r="H13" s="116" t="s">
        <v>328</v>
      </c>
    </row>
    <row r="14" spans="1:13">
      <c r="A14" s="29"/>
      <c r="B14" s="29"/>
      <c r="C14" s="29"/>
      <c r="D14" s="29"/>
      <c r="E14" s="12"/>
      <c r="F14" s="12"/>
      <c r="G14" s="12"/>
      <c r="H14" s="12"/>
    </row>
    <row r="15" spans="1:13" ht="90">
      <c r="A15" s="29"/>
      <c r="B15" s="29"/>
      <c r="C15" s="29"/>
      <c r="D15" s="29"/>
      <c r="E15" s="12"/>
      <c r="F15" s="12"/>
      <c r="G15" s="12"/>
      <c r="H15" s="116" t="s">
        <v>341</v>
      </c>
    </row>
    <row r="16" spans="1:13">
      <c r="A16" s="29"/>
      <c r="B16" s="29"/>
      <c r="C16" s="29"/>
      <c r="D16" s="29"/>
      <c r="E16" s="12"/>
      <c r="F16" s="12"/>
      <c r="G16" s="12"/>
      <c r="H16" s="12"/>
    </row>
    <row r="17" spans="1:18">
      <c r="A17" s="29"/>
      <c r="B17" s="29"/>
      <c r="C17" s="29"/>
      <c r="D17" s="29"/>
      <c r="E17" s="12"/>
      <c r="F17" s="12"/>
      <c r="G17" s="12"/>
      <c r="H17" s="12"/>
    </row>
    <row r="18" spans="1:18">
      <c r="A18" s="29"/>
      <c r="B18" s="29"/>
      <c r="C18" s="29"/>
      <c r="D18" s="29"/>
      <c r="E18" s="12"/>
      <c r="F18" s="12"/>
      <c r="G18" s="12"/>
      <c r="H18" s="12"/>
    </row>
    <row r="19" spans="1:18" customFormat="1" ht="14.4"/>
    <row r="20" spans="1:18" customFormat="1" ht="17.399999999999999">
      <c r="B20" s="153" t="s">
        <v>305</v>
      </c>
      <c r="C20" s="154"/>
      <c r="D20" s="154"/>
      <c r="E20" s="154"/>
      <c r="F20" s="154"/>
      <c r="G20" s="154"/>
      <c r="H20" s="154"/>
      <c r="I20" s="154"/>
      <c r="J20" s="154"/>
      <c r="K20" s="154"/>
      <c r="L20" s="154"/>
      <c r="M20" s="154"/>
      <c r="N20" s="154"/>
      <c r="O20" s="155"/>
    </row>
    <row r="21" spans="1:18" customFormat="1" ht="15">
      <c r="B21" s="156" t="s">
        <v>268</v>
      </c>
      <c r="C21" s="157"/>
      <c r="D21" s="156" t="s">
        <v>133</v>
      </c>
      <c r="E21" s="157"/>
      <c r="F21" s="156" t="s">
        <v>122</v>
      </c>
      <c r="G21" s="157"/>
      <c r="H21" s="156" t="s">
        <v>123</v>
      </c>
      <c r="I21" s="157"/>
      <c r="J21" s="156" t="s">
        <v>124</v>
      </c>
      <c r="K21" s="157"/>
      <c r="L21" s="156" t="s">
        <v>125</v>
      </c>
      <c r="M21" s="157"/>
      <c r="N21" s="156" t="s">
        <v>126</v>
      </c>
      <c r="O21" s="157"/>
    </row>
    <row r="22" spans="1:18" customFormat="1" ht="60">
      <c r="A22" s="26" t="s">
        <v>233</v>
      </c>
      <c r="B22" s="5" t="s">
        <v>264</v>
      </c>
      <c r="C22" s="5" t="s">
        <v>267</v>
      </c>
      <c r="D22" s="5" t="s">
        <v>264</v>
      </c>
      <c r="E22" s="5" t="s">
        <v>267</v>
      </c>
      <c r="F22" s="5" t="s">
        <v>264</v>
      </c>
      <c r="G22" s="5" t="s">
        <v>267</v>
      </c>
      <c r="H22" s="5" t="s">
        <v>264</v>
      </c>
      <c r="I22" s="5" t="s">
        <v>267</v>
      </c>
      <c r="J22" s="5" t="s">
        <v>264</v>
      </c>
      <c r="K22" s="5" t="s">
        <v>267</v>
      </c>
      <c r="L22" s="5" t="s">
        <v>264</v>
      </c>
      <c r="M22" s="5" t="s">
        <v>267</v>
      </c>
      <c r="N22" s="5" t="s">
        <v>264</v>
      </c>
      <c r="O22" s="5" t="s">
        <v>267</v>
      </c>
    </row>
    <row r="23" spans="1:18" customFormat="1" ht="15">
      <c r="A23" s="120" t="s">
        <v>2</v>
      </c>
      <c r="B23" s="117">
        <v>75</v>
      </c>
      <c r="C23" s="117">
        <v>0</v>
      </c>
      <c r="D23" s="117">
        <v>0</v>
      </c>
      <c r="E23" s="117">
        <v>0</v>
      </c>
      <c r="F23" s="117">
        <v>1</v>
      </c>
      <c r="G23" s="117">
        <v>0</v>
      </c>
      <c r="H23" s="117">
        <v>6</v>
      </c>
      <c r="I23" s="117">
        <v>0</v>
      </c>
      <c r="J23" s="117">
        <v>52</v>
      </c>
      <c r="K23" s="117">
        <v>0</v>
      </c>
      <c r="L23" s="117">
        <v>72</v>
      </c>
      <c r="M23" s="117">
        <v>0</v>
      </c>
      <c r="N23" s="117">
        <v>0</v>
      </c>
      <c r="O23" s="117">
        <v>0</v>
      </c>
      <c r="P23" s="117"/>
      <c r="Q23" s="117"/>
      <c r="R23" s="117"/>
    </row>
    <row r="24" spans="1:18" customFormat="1" ht="15">
      <c r="A24" s="120" t="s">
        <v>2</v>
      </c>
      <c r="B24" s="117">
        <v>1</v>
      </c>
      <c r="C24" s="117">
        <v>0</v>
      </c>
      <c r="D24" s="117">
        <v>1</v>
      </c>
      <c r="E24" s="117">
        <v>0</v>
      </c>
      <c r="F24" s="117">
        <v>1</v>
      </c>
      <c r="G24" s="117">
        <v>0</v>
      </c>
      <c r="H24" s="117">
        <v>1</v>
      </c>
      <c r="I24" s="117">
        <v>0</v>
      </c>
      <c r="J24" s="117">
        <v>1</v>
      </c>
      <c r="K24" s="117">
        <v>0</v>
      </c>
      <c r="L24" s="117">
        <v>1</v>
      </c>
      <c r="M24" s="117">
        <v>0</v>
      </c>
      <c r="N24" s="117">
        <v>0</v>
      </c>
      <c r="O24" s="117">
        <v>0</v>
      </c>
      <c r="P24" s="117"/>
      <c r="Q24" s="117"/>
      <c r="R24" s="117"/>
    </row>
    <row r="25" spans="1:18" customFormat="1" ht="15">
      <c r="A25" s="120" t="s">
        <v>2</v>
      </c>
      <c r="B25" s="147">
        <v>15</v>
      </c>
      <c r="C25" s="147">
        <v>0</v>
      </c>
      <c r="D25" s="147">
        <v>15</v>
      </c>
      <c r="E25" s="147">
        <f>15-11</f>
        <v>4</v>
      </c>
      <c r="F25" s="147">
        <v>13</v>
      </c>
      <c r="G25" s="147">
        <f>13-9</f>
        <v>4</v>
      </c>
      <c r="H25" s="147">
        <v>23</v>
      </c>
      <c r="I25" s="147">
        <v>0</v>
      </c>
      <c r="J25" s="147">
        <v>103</v>
      </c>
      <c r="K25" s="147">
        <v>0</v>
      </c>
      <c r="L25" s="147">
        <v>34</v>
      </c>
      <c r="M25" s="147">
        <v>0</v>
      </c>
      <c r="N25" s="147">
        <v>0</v>
      </c>
      <c r="O25" s="147">
        <v>0</v>
      </c>
      <c r="P25" s="147"/>
      <c r="Q25" s="117"/>
      <c r="R25" s="117"/>
    </row>
    <row r="26" spans="1:18" customFormat="1" ht="15">
      <c r="A26" s="29"/>
      <c r="B26" s="58"/>
      <c r="C26" s="58"/>
      <c r="D26" s="58"/>
      <c r="E26" s="58"/>
      <c r="F26" s="58"/>
      <c r="G26" s="58"/>
      <c r="H26" s="58"/>
      <c r="I26" s="58"/>
      <c r="J26" s="58"/>
      <c r="K26" s="58"/>
      <c r="L26" s="58"/>
      <c r="M26" s="58"/>
      <c r="N26" s="58"/>
      <c r="O26" s="58"/>
      <c r="P26" s="148"/>
    </row>
    <row r="27" spans="1:18" customFormat="1" ht="15">
      <c r="A27" s="29"/>
      <c r="B27" s="53"/>
      <c r="C27" s="53"/>
      <c r="D27" s="53"/>
      <c r="E27" s="53"/>
      <c r="F27" s="53"/>
      <c r="G27" s="53"/>
      <c r="H27" s="53"/>
      <c r="I27" s="53"/>
      <c r="J27" s="53"/>
      <c r="K27" s="53"/>
      <c r="L27" s="53"/>
      <c r="M27" s="53"/>
      <c r="N27" s="53"/>
      <c r="O27" s="53"/>
    </row>
    <row r="28" spans="1:18" customFormat="1" ht="15">
      <c r="A28" s="29"/>
      <c r="B28" s="53"/>
      <c r="C28" s="53"/>
      <c r="D28" s="53"/>
      <c r="E28" s="53"/>
      <c r="F28" s="53"/>
      <c r="G28" s="53"/>
      <c r="H28" s="53"/>
      <c r="I28" s="53"/>
      <c r="J28" s="53"/>
      <c r="K28" s="53"/>
      <c r="L28" s="53"/>
      <c r="M28" s="53"/>
      <c r="N28" s="53"/>
      <c r="O28" s="53"/>
    </row>
    <row r="29" spans="1:18" customFormat="1" ht="15">
      <c r="A29" s="29"/>
      <c r="B29" s="53"/>
      <c r="C29" s="53"/>
      <c r="D29" s="53"/>
      <c r="E29" s="53"/>
      <c r="F29" s="53"/>
      <c r="G29" s="53"/>
      <c r="H29" s="53"/>
      <c r="I29" s="53"/>
      <c r="J29" s="53"/>
      <c r="K29" s="53"/>
      <c r="L29" s="53"/>
      <c r="M29" s="53"/>
      <c r="N29" s="53"/>
      <c r="O29" s="53"/>
    </row>
    <row r="30" spans="1:18" customFormat="1" ht="15">
      <c r="A30" s="29"/>
      <c r="B30" s="53"/>
      <c r="C30" s="53"/>
      <c r="D30" s="53"/>
      <c r="E30" s="53"/>
      <c r="F30" s="53"/>
      <c r="G30" s="53"/>
      <c r="H30" s="53"/>
      <c r="I30" s="53"/>
      <c r="J30" s="53"/>
      <c r="K30" s="53"/>
      <c r="L30" s="53"/>
      <c r="M30" s="53"/>
      <c r="N30" s="53"/>
      <c r="O30" s="53"/>
    </row>
    <row r="31" spans="1:18" s="18" customFormat="1" ht="15">
      <c r="A31" s="62" t="s">
        <v>119</v>
      </c>
    </row>
    <row r="32" spans="1:18">
      <c r="A32" s="7" t="s">
        <v>252</v>
      </c>
      <c r="B32" s="7"/>
      <c r="C32" s="7"/>
      <c r="D32" s="8"/>
      <c r="E32" s="8"/>
      <c r="F32" s="8"/>
      <c r="G32" s="8"/>
      <c r="H32" s="8"/>
      <c r="I32" s="8"/>
      <c r="J32" s="8"/>
      <c r="K32" s="8"/>
      <c r="L32" s="8"/>
      <c r="M32" s="8"/>
    </row>
    <row r="33" spans="1:17">
      <c r="A33" s="7" t="s">
        <v>50</v>
      </c>
      <c r="B33" s="7"/>
      <c r="C33" s="7"/>
      <c r="D33" s="8"/>
      <c r="E33" s="8"/>
      <c r="F33" s="8"/>
      <c r="G33" s="8"/>
      <c r="H33" s="8"/>
      <c r="I33" s="8"/>
      <c r="J33" s="8"/>
      <c r="K33" s="8"/>
      <c r="L33" s="8"/>
      <c r="M33" s="8"/>
    </row>
    <row r="34" spans="1:17">
      <c r="A34" s="59" t="s">
        <v>302</v>
      </c>
      <c r="B34" s="7"/>
      <c r="C34" s="7"/>
      <c r="D34" s="8"/>
      <c r="E34" s="8"/>
      <c r="F34" s="8"/>
      <c r="G34" s="8"/>
      <c r="H34" s="8"/>
      <c r="I34" s="8"/>
      <c r="J34" s="8"/>
      <c r="K34" s="8"/>
      <c r="L34" s="8"/>
      <c r="M34" s="8"/>
    </row>
    <row r="35" spans="1:17">
      <c r="A35" s="7" t="s">
        <v>303</v>
      </c>
    </row>
    <row r="36" spans="1:17">
      <c r="A36" s="59" t="s">
        <v>304</v>
      </c>
      <c r="B36" s="7"/>
      <c r="C36" s="7"/>
      <c r="D36" s="8"/>
      <c r="E36" s="8"/>
      <c r="F36" s="8"/>
      <c r="G36" s="8"/>
      <c r="H36" s="8"/>
      <c r="I36" s="8"/>
      <c r="J36" s="8"/>
      <c r="K36" s="8"/>
      <c r="L36" s="8"/>
      <c r="M36" s="8"/>
    </row>
    <row r="37" spans="1:17" s="49" customFormat="1">
      <c r="A37" s="59" t="s">
        <v>197</v>
      </c>
      <c r="B37" s="55"/>
      <c r="C37" s="55"/>
      <c r="D37" s="55"/>
    </row>
    <row r="38" spans="1:17">
      <c r="A38" s="59" t="s">
        <v>266</v>
      </c>
      <c r="B38" s="7"/>
      <c r="C38" s="7"/>
      <c r="D38" s="8"/>
      <c r="E38" s="8"/>
      <c r="F38" s="8"/>
      <c r="G38" s="8"/>
      <c r="H38" s="8"/>
      <c r="I38" s="8"/>
      <c r="J38" s="8"/>
      <c r="K38" s="8"/>
      <c r="L38" s="8"/>
      <c r="M38" s="8"/>
    </row>
    <row r="39" spans="1:17">
      <c r="A39" s="59" t="s">
        <v>300</v>
      </c>
      <c r="B39" s="92"/>
      <c r="C39" s="92"/>
      <c r="D39" s="92"/>
      <c r="E39" s="92"/>
      <c r="F39" s="92"/>
      <c r="G39" s="92"/>
      <c r="H39" s="92"/>
      <c r="I39" s="92"/>
      <c r="J39" s="92"/>
      <c r="K39" s="92"/>
      <c r="L39" s="92"/>
      <c r="M39" s="92"/>
    </row>
    <row r="40" spans="1:17">
      <c r="A40" s="92"/>
      <c r="B40" s="92"/>
      <c r="C40" s="92"/>
      <c r="D40" s="92"/>
      <c r="E40" s="92"/>
      <c r="F40" s="92"/>
      <c r="G40" s="92"/>
      <c r="H40" s="92"/>
      <c r="I40" s="92"/>
      <c r="J40" s="92"/>
      <c r="K40" s="92"/>
      <c r="L40" s="92"/>
      <c r="M40" s="92"/>
    </row>
    <row r="41" spans="1:17">
      <c r="A41" s="92"/>
      <c r="B41" s="92"/>
      <c r="C41" s="92"/>
      <c r="D41" s="92"/>
      <c r="E41" s="92"/>
      <c r="F41" s="92"/>
      <c r="G41" s="92"/>
      <c r="H41" s="92"/>
      <c r="I41" s="92"/>
      <c r="J41" s="92"/>
      <c r="K41" s="92"/>
      <c r="L41" s="92"/>
      <c r="M41" s="92"/>
    </row>
    <row r="42" spans="1:17" s="60" customFormat="1">
      <c r="A42" s="64" t="s">
        <v>275</v>
      </c>
    </row>
    <row r="43" spans="1:17" ht="15.6" customHeight="1">
      <c r="A43" s="67" t="s">
        <v>38</v>
      </c>
      <c r="B43" s="107" t="s">
        <v>39</v>
      </c>
      <c r="D43" s="8"/>
      <c r="E43" s="8"/>
      <c r="F43" s="8"/>
      <c r="G43" s="8"/>
      <c r="H43" s="8"/>
      <c r="I43" s="8"/>
      <c r="J43" s="8"/>
      <c r="K43" s="31"/>
      <c r="L43" s="31"/>
      <c r="M43" s="17"/>
    </row>
    <row r="44" spans="1:17" ht="15.6" customHeight="1">
      <c r="A44" s="119">
        <v>44115</v>
      </c>
      <c r="B44" s="118" t="s">
        <v>2</v>
      </c>
      <c r="D44" s="8"/>
      <c r="E44" s="8"/>
      <c r="F44" s="8"/>
      <c r="G44" s="8"/>
      <c r="H44" s="8"/>
      <c r="I44" s="27"/>
      <c r="J44" s="17"/>
      <c r="K44" s="17"/>
      <c r="M44" s="17"/>
    </row>
    <row r="45" spans="1:17" ht="15" customHeight="1">
      <c r="D45" s="156" t="s">
        <v>134</v>
      </c>
      <c r="E45" s="158"/>
      <c r="F45" s="158"/>
      <c r="G45" s="158"/>
      <c r="H45" s="157"/>
      <c r="I45" s="156" t="s">
        <v>145</v>
      </c>
      <c r="J45" s="158"/>
      <c r="K45" s="158"/>
      <c r="L45" s="158"/>
      <c r="M45" s="158"/>
      <c r="N45" s="158"/>
      <c r="O45" s="158"/>
      <c r="P45" s="158"/>
      <c r="Q45" s="157"/>
    </row>
    <row r="46" spans="1:17" ht="75">
      <c r="A46" s="26" t="s">
        <v>127</v>
      </c>
      <c r="B46" s="26" t="s">
        <v>142</v>
      </c>
      <c r="C46" s="26" t="s">
        <v>141</v>
      </c>
      <c r="D46" s="5" t="s">
        <v>129</v>
      </c>
      <c r="E46" s="5" t="s">
        <v>130</v>
      </c>
      <c r="F46" s="5" t="s">
        <v>200</v>
      </c>
      <c r="G46" s="5" t="s">
        <v>199</v>
      </c>
      <c r="H46" s="82" t="s">
        <v>246</v>
      </c>
      <c r="I46" s="5" t="s">
        <v>242</v>
      </c>
      <c r="J46" s="5" t="s">
        <v>240</v>
      </c>
      <c r="K46" s="82" t="s">
        <v>243</v>
      </c>
      <c r="L46" s="5" t="s">
        <v>239</v>
      </c>
      <c r="M46" s="5" t="s">
        <v>237</v>
      </c>
      <c r="N46" s="82" t="s">
        <v>244</v>
      </c>
      <c r="O46" s="5" t="s">
        <v>201</v>
      </c>
      <c r="P46" s="5" t="s">
        <v>198</v>
      </c>
      <c r="Q46" s="82" t="s">
        <v>245</v>
      </c>
    </row>
    <row r="47" spans="1:17" ht="30">
      <c r="A47" s="117" t="s">
        <v>342</v>
      </c>
      <c r="B47" s="117" t="s">
        <v>343</v>
      </c>
      <c r="C47" s="117" t="s">
        <v>344</v>
      </c>
      <c r="D47" s="53" t="s">
        <v>345</v>
      </c>
      <c r="E47" s="53">
        <v>543</v>
      </c>
      <c r="F47" s="53" t="s">
        <v>350</v>
      </c>
      <c r="G47" s="53" t="s">
        <v>347</v>
      </c>
      <c r="H47" s="53">
        <f>ROUND(100*((6863-8637)/8637),2)</f>
        <v>-20.54</v>
      </c>
      <c r="I47" s="53"/>
      <c r="J47" s="53"/>
      <c r="K47" s="53"/>
      <c r="L47" s="53">
        <v>6604048</v>
      </c>
      <c r="M47" s="53">
        <v>4868115</v>
      </c>
      <c r="N47" s="53">
        <f>ROUND(100*((6604048-4868115)/4868115),2)</f>
        <v>35.659999999999997</v>
      </c>
      <c r="O47" s="53">
        <v>52894</v>
      </c>
      <c r="P47" s="53">
        <v>50705</v>
      </c>
      <c r="Q47" s="53">
        <f>ROUND(100*((52894-50705)/50705),2)</f>
        <v>4.32</v>
      </c>
    </row>
    <row r="48" spans="1:17" ht="30">
      <c r="A48" s="117" t="s">
        <v>342</v>
      </c>
      <c r="B48" s="117" t="s">
        <v>333</v>
      </c>
      <c r="C48" s="117" t="s">
        <v>344</v>
      </c>
      <c r="D48" s="53" t="s">
        <v>346</v>
      </c>
      <c r="E48" s="53">
        <v>23.2</v>
      </c>
      <c r="F48" s="53" t="s">
        <v>351</v>
      </c>
      <c r="G48" s="53" t="s">
        <v>348</v>
      </c>
      <c r="H48" s="53">
        <f>ROUND(100*((270-326)/326),2)</f>
        <v>-17.18</v>
      </c>
      <c r="I48" s="53"/>
      <c r="J48" s="53"/>
      <c r="K48" s="53"/>
      <c r="L48" s="117" t="s">
        <v>349</v>
      </c>
      <c r="M48" s="117" t="s">
        <v>349</v>
      </c>
      <c r="N48" s="117" t="s">
        <v>349</v>
      </c>
      <c r="O48" s="53"/>
      <c r="P48" s="117" t="s">
        <v>349</v>
      </c>
      <c r="Q48" s="117" t="s">
        <v>349</v>
      </c>
    </row>
    <row r="49" spans="1:17" ht="30">
      <c r="A49" s="117" t="s">
        <v>342</v>
      </c>
      <c r="B49" s="13" t="s">
        <v>352</v>
      </c>
      <c r="C49" s="117" t="s">
        <v>344</v>
      </c>
      <c r="D49" s="53" t="s">
        <v>353</v>
      </c>
      <c r="E49" s="53"/>
      <c r="F49" s="53"/>
      <c r="G49" s="53"/>
      <c r="H49" s="53"/>
      <c r="I49" s="53"/>
      <c r="J49" s="53"/>
      <c r="K49" s="53"/>
      <c r="L49" s="53" t="s">
        <v>349</v>
      </c>
      <c r="M49" s="53"/>
      <c r="N49" s="117" t="s">
        <v>349</v>
      </c>
      <c r="O49" s="53"/>
      <c r="P49" s="53"/>
      <c r="Q49" s="53"/>
    </row>
    <row r="50" spans="1:17">
      <c r="A50" s="59" t="s">
        <v>128</v>
      </c>
      <c r="B50" s="7"/>
      <c r="C50" s="8"/>
      <c r="D50" s="8"/>
      <c r="E50" s="8"/>
      <c r="F50" s="8"/>
      <c r="G50" s="8"/>
      <c r="H50" s="8"/>
      <c r="I50" s="8"/>
      <c r="J50" s="8"/>
      <c r="K50" s="8"/>
      <c r="M50" s="8"/>
    </row>
    <row r="51" spans="1:17">
      <c r="A51" s="59" t="s">
        <v>204</v>
      </c>
      <c r="B51" s="7"/>
      <c r="C51" s="8"/>
      <c r="D51" s="8"/>
      <c r="E51" s="8"/>
      <c r="F51" s="8"/>
      <c r="G51" s="8"/>
      <c r="H51" s="8"/>
      <c r="I51" s="8"/>
      <c r="J51" s="8"/>
      <c r="K51" s="8"/>
      <c r="M51" s="8"/>
    </row>
    <row r="52" spans="1:17">
      <c r="A52" s="59" t="s">
        <v>131</v>
      </c>
      <c r="B52" s="7"/>
      <c r="C52" s="8"/>
      <c r="D52" s="8"/>
      <c r="E52" s="8"/>
      <c r="F52" s="8"/>
      <c r="G52" s="8"/>
      <c r="H52" s="8"/>
      <c r="I52" s="8"/>
      <c r="J52" s="8"/>
      <c r="K52" s="8"/>
      <c r="L52" s="8"/>
      <c r="M52" s="8"/>
    </row>
    <row r="53" spans="1:17">
      <c r="A53" s="59" t="s">
        <v>203</v>
      </c>
      <c r="B53" s="7"/>
      <c r="C53" s="8"/>
      <c r="D53" s="8"/>
      <c r="E53" s="8"/>
      <c r="F53" s="8"/>
      <c r="G53" s="8"/>
      <c r="H53" s="8"/>
      <c r="I53" s="8"/>
      <c r="J53" s="8"/>
      <c r="K53" s="8"/>
      <c r="L53" s="8"/>
      <c r="M53" s="8"/>
    </row>
    <row r="54" spans="1:17">
      <c r="A54" s="7"/>
      <c r="B54" s="7"/>
      <c r="C54" s="8"/>
      <c r="D54" s="8"/>
      <c r="E54" s="8"/>
      <c r="F54" s="8"/>
      <c r="G54" s="8"/>
      <c r="H54" s="8"/>
      <c r="I54" s="8"/>
      <c r="J54" s="8"/>
      <c r="K54" s="8"/>
      <c r="L54" s="8"/>
      <c r="M54" s="8"/>
    </row>
    <row r="55" spans="1:17">
      <c r="A55" s="7"/>
      <c r="B55" s="7"/>
      <c r="C55" s="8"/>
      <c r="D55" s="8"/>
      <c r="E55" s="8"/>
      <c r="F55" s="8"/>
      <c r="G55" s="8"/>
      <c r="H55" s="8"/>
      <c r="I55" s="8"/>
      <c r="J55" s="8"/>
      <c r="K55" s="8"/>
      <c r="L55" s="8"/>
      <c r="M55" s="8"/>
    </row>
    <row r="56" spans="1:17">
      <c r="A56" s="95" t="s">
        <v>202</v>
      </c>
      <c r="B56" s="97"/>
      <c r="C56" s="98"/>
      <c r="D56" s="47"/>
      <c r="E56" s="47"/>
      <c r="F56" s="47"/>
      <c r="G56" s="47"/>
      <c r="H56" s="47"/>
      <c r="I56" s="47"/>
      <c r="J56" s="47"/>
      <c r="K56" s="47"/>
      <c r="L56" s="47"/>
      <c r="M56" s="47"/>
    </row>
    <row r="57" spans="1:17" ht="270">
      <c r="A57" s="99" t="s">
        <v>284</v>
      </c>
      <c r="B57" s="99" t="s">
        <v>446</v>
      </c>
      <c r="C57" s="8"/>
      <c r="D57" s="8"/>
      <c r="E57" s="8"/>
      <c r="F57" s="8"/>
      <c r="G57" s="8"/>
      <c r="H57" s="8"/>
      <c r="I57" s="8"/>
      <c r="J57" s="8"/>
      <c r="K57" s="8"/>
      <c r="L57" s="8"/>
      <c r="M57" s="8"/>
    </row>
    <row r="58" spans="1:17" ht="150">
      <c r="A58" s="99" t="s">
        <v>285</v>
      </c>
      <c r="B58" s="99" t="s">
        <v>354</v>
      </c>
      <c r="C58" s="8"/>
    </row>
  </sheetData>
  <mergeCells count="10">
    <mergeCell ref="B20:O20"/>
    <mergeCell ref="D45:H45"/>
    <mergeCell ref="L21:M21"/>
    <mergeCell ref="N21:O21"/>
    <mergeCell ref="B21:C21"/>
    <mergeCell ref="D21:E21"/>
    <mergeCell ref="F21:G21"/>
    <mergeCell ref="H21:I21"/>
    <mergeCell ref="J21:K21"/>
    <mergeCell ref="I45:Q45"/>
  </mergeCells>
  <phoneticPr fontId="30" type="noConversion"/>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3"/>
  <sheetViews>
    <sheetView topLeftCell="A55" zoomScale="85" zoomScaleNormal="85" workbookViewId="0">
      <selection activeCell="A6" sqref="A6"/>
    </sheetView>
  </sheetViews>
  <sheetFormatPr baseColWidth="10" defaultColWidth="9.109375" defaultRowHeight="15.6"/>
  <cols>
    <col min="1" max="1" width="22.44140625" style="87" customWidth="1"/>
    <col min="2" max="2" width="18.6640625" style="87" customWidth="1"/>
    <col min="3" max="3" width="16.88671875" style="87" customWidth="1"/>
    <col min="4" max="5" width="16.109375" style="87" customWidth="1"/>
    <col min="6" max="7" width="16.21875" style="87" customWidth="1"/>
    <col min="8" max="8" width="22.6640625" style="87" customWidth="1"/>
    <col min="9" max="9" width="35.6640625" style="87" customWidth="1"/>
    <col min="10" max="16384" width="9.109375" style="87"/>
  </cols>
  <sheetData>
    <row r="1" spans="1:10" s="17" customFormat="1" ht="17.399999999999999">
      <c r="A1" s="16" t="s">
        <v>276</v>
      </c>
      <c r="B1" s="16"/>
    </row>
    <row r="2" spans="1:10" s="17" customFormat="1">
      <c r="A2" s="83" t="s">
        <v>214</v>
      </c>
    </row>
    <row r="3" spans="1:10" s="17" customFormat="1" ht="17.399999999999999">
      <c r="A3" s="83" t="s">
        <v>210</v>
      </c>
      <c r="B3" s="16"/>
    </row>
    <row r="4" spans="1:10" s="78" customFormat="1" ht="15">
      <c r="A4" s="83" t="s">
        <v>221</v>
      </c>
    </row>
    <row r="5" spans="1:10">
      <c r="A5" s="81" t="s">
        <v>38</v>
      </c>
      <c r="B5" s="81" t="s">
        <v>39</v>
      </c>
      <c r="J5" s="90"/>
    </row>
    <row r="6" spans="1:10">
      <c r="A6" s="114">
        <v>44105</v>
      </c>
      <c r="B6" s="118" t="s">
        <v>2</v>
      </c>
      <c r="J6" s="90"/>
    </row>
    <row r="7" spans="1:10" ht="60">
      <c r="A7" s="26" t="s">
        <v>28</v>
      </c>
      <c r="B7" s="5" t="s">
        <v>189</v>
      </c>
      <c r="C7" s="5" t="s">
        <v>27</v>
      </c>
      <c r="D7" s="5" t="s">
        <v>218</v>
      </c>
      <c r="E7" s="5" t="s">
        <v>40</v>
      </c>
      <c r="F7" s="5" t="s">
        <v>41</v>
      </c>
      <c r="G7" s="5" t="s">
        <v>403</v>
      </c>
      <c r="H7" s="5" t="s">
        <v>227</v>
      </c>
      <c r="I7" s="5" t="s">
        <v>118</v>
      </c>
      <c r="J7" s="90"/>
    </row>
    <row r="8" spans="1:10" s="105" customFormat="1" ht="90">
      <c r="A8" s="124" t="s">
        <v>355</v>
      </c>
      <c r="B8" s="130" t="s">
        <v>225</v>
      </c>
      <c r="C8" s="127" t="s">
        <v>150</v>
      </c>
      <c r="D8" s="125" t="s">
        <v>356</v>
      </c>
      <c r="E8" s="125" t="s">
        <v>357</v>
      </c>
      <c r="F8" s="125" t="s">
        <v>358</v>
      </c>
      <c r="G8" s="128">
        <v>455</v>
      </c>
      <c r="H8" s="127">
        <v>100</v>
      </c>
      <c r="I8" s="129" t="s">
        <v>404</v>
      </c>
      <c r="J8" s="123"/>
    </row>
    <row r="9" spans="1:10" s="105" customFormat="1" ht="75">
      <c r="A9" s="124" t="s">
        <v>359</v>
      </c>
      <c r="B9" s="126" t="s">
        <v>224</v>
      </c>
      <c r="C9" s="127" t="s">
        <v>150</v>
      </c>
      <c r="D9" s="125" t="s">
        <v>356</v>
      </c>
      <c r="E9" s="125" t="s">
        <v>357</v>
      </c>
      <c r="F9" s="125" t="s">
        <v>358</v>
      </c>
      <c r="G9" s="128">
        <v>93</v>
      </c>
      <c r="H9" s="127">
        <v>0</v>
      </c>
      <c r="I9" s="129" t="s">
        <v>404</v>
      </c>
      <c r="J9" s="123"/>
    </row>
    <row r="10" spans="1:10" s="105" customFormat="1" ht="60">
      <c r="A10" s="124" t="s">
        <v>360</v>
      </c>
      <c r="B10" s="126" t="s">
        <v>224</v>
      </c>
      <c r="C10" s="127" t="s">
        <v>152</v>
      </c>
      <c r="D10" s="125" t="s">
        <v>356</v>
      </c>
      <c r="E10" s="125" t="s">
        <v>357</v>
      </c>
      <c r="F10" s="125" t="s">
        <v>358</v>
      </c>
      <c r="G10" s="128">
        <v>27</v>
      </c>
      <c r="H10" s="127">
        <v>96</v>
      </c>
      <c r="I10" s="129" t="s">
        <v>404</v>
      </c>
      <c r="J10" s="123"/>
    </row>
    <row r="11" spans="1:10" s="105" customFormat="1" ht="30">
      <c r="A11" s="124" t="s">
        <v>361</v>
      </c>
      <c r="B11" s="130" t="s">
        <v>225</v>
      </c>
      <c r="C11" s="127" t="s">
        <v>153</v>
      </c>
      <c r="D11" s="125" t="s">
        <v>356</v>
      </c>
      <c r="E11" s="125" t="s">
        <v>357</v>
      </c>
      <c r="F11" s="125" t="s">
        <v>358</v>
      </c>
      <c r="G11" s="128">
        <v>157</v>
      </c>
      <c r="H11" s="127">
        <v>100</v>
      </c>
      <c r="I11" s="129" t="s">
        <v>404</v>
      </c>
      <c r="J11" s="123"/>
    </row>
    <row r="12" spans="1:10" s="105" customFormat="1" ht="45">
      <c r="A12" s="124" t="s">
        <v>362</v>
      </c>
      <c r="B12" s="130" t="s">
        <v>225</v>
      </c>
      <c r="C12" s="127" t="s">
        <v>363</v>
      </c>
      <c r="D12" s="125" t="s">
        <v>356</v>
      </c>
      <c r="E12" s="125" t="s">
        <v>357</v>
      </c>
      <c r="F12" s="125" t="s">
        <v>358</v>
      </c>
      <c r="G12" s="128">
        <v>17</v>
      </c>
      <c r="H12" s="127">
        <v>100</v>
      </c>
      <c r="I12" s="129" t="s">
        <v>404</v>
      </c>
      <c r="J12" s="123"/>
    </row>
    <row r="13" spans="1:10" s="105" customFormat="1" ht="30">
      <c r="A13" s="124" t="s">
        <v>364</v>
      </c>
      <c r="B13" s="130" t="s">
        <v>225</v>
      </c>
      <c r="C13" s="127" t="s">
        <v>158</v>
      </c>
      <c r="D13" s="125" t="s">
        <v>356</v>
      </c>
      <c r="E13" s="125" t="s">
        <v>357</v>
      </c>
      <c r="F13" s="125" t="s">
        <v>358</v>
      </c>
      <c r="G13" s="128">
        <v>8180</v>
      </c>
      <c r="H13" s="127">
        <v>100</v>
      </c>
      <c r="I13" s="129" t="s">
        <v>404</v>
      </c>
      <c r="J13" s="123"/>
    </row>
    <row r="14" spans="1:10" s="105" customFormat="1" ht="45">
      <c r="A14" s="124" t="s">
        <v>365</v>
      </c>
      <c r="B14" s="126" t="s">
        <v>224</v>
      </c>
      <c r="C14" s="127" t="s">
        <v>158</v>
      </c>
      <c r="D14" s="125" t="s">
        <v>356</v>
      </c>
      <c r="E14" s="125" t="s">
        <v>357</v>
      </c>
      <c r="F14" s="125" t="s">
        <v>358</v>
      </c>
      <c r="G14" s="128">
        <v>1427</v>
      </c>
      <c r="H14" s="127">
        <v>67.760000000000005</v>
      </c>
      <c r="I14" s="129" t="s">
        <v>404</v>
      </c>
      <c r="J14" s="123"/>
    </row>
    <row r="15" spans="1:10" s="105" customFormat="1" ht="90">
      <c r="A15" s="124" t="s">
        <v>366</v>
      </c>
      <c r="B15" s="126" t="s">
        <v>224</v>
      </c>
      <c r="C15" s="127" t="s">
        <v>256</v>
      </c>
      <c r="D15" s="125" t="s">
        <v>356</v>
      </c>
      <c r="E15" s="125" t="s">
        <v>357</v>
      </c>
      <c r="F15" s="125" t="s">
        <v>358</v>
      </c>
      <c r="G15" s="128">
        <v>12</v>
      </c>
      <c r="H15" s="127">
        <v>0</v>
      </c>
      <c r="I15" s="129" t="s">
        <v>404</v>
      </c>
      <c r="J15" s="123"/>
    </row>
    <row r="16" spans="1:10" s="105" customFormat="1" ht="30">
      <c r="A16" s="124" t="s">
        <v>367</v>
      </c>
      <c r="B16" s="130" t="s">
        <v>225</v>
      </c>
      <c r="C16" s="127" t="s">
        <v>159</v>
      </c>
      <c r="D16" s="125" t="s">
        <v>356</v>
      </c>
      <c r="E16" s="125" t="s">
        <v>357</v>
      </c>
      <c r="F16" s="125" t="s">
        <v>358</v>
      </c>
      <c r="G16" s="128">
        <v>1088</v>
      </c>
      <c r="H16" s="127">
        <v>0</v>
      </c>
      <c r="I16" s="129" t="s">
        <v>404</v>
      </c>
      <c r="J16" s="123"/>
    </row>
    <row r="17" spans="1:10" s="105" customFormat="1" ht="60">
      <c r="A17" s="124" t="s">
        <v>368</v>
      </c>
      <c r="B17" s="126" t="s">
        <v>224</v>
      </c>
      <c r="C17" s="127" t="s">
        <v>159</v>
      </c>
      <c r="D17" s="125" t="s">
        <v>356</v>
      </c>
      <c r="E17" s="125" t="s">
        <v>357</v>
      </c>
      <c r="F17" s="125" t="s">
        <v>358</v>
      </c>
      <c r="G17" s="128">
        <v>57</v>
      </c>
      <c r="H17" s="127">
        <v>100</v>
      </c>
      <c r="I17" s="129" t="s">
        <v>404</v>
      </c>
      <c r="J17" s="123"/>
    </row>
    <row r="18" spans="1:10" s="105" customFormat="1" ht="75">
      <c r="A18" s="124" t="s">
        <v>369</v>
      </c>
      <c r="B18" s="126" t="s">
        <v>224</v>
      </c>
      <c r="C18" s="127" t="s">
        <v>160</v>
      </c>
      <c r="D18" s="125" t="s">
        <v>356</v>
      </c>
      <c r="E18" s="125" t="s">
        <v>357</v>
      </c>
      <c r="F18" s="125" t="s">
        <v>358</v>
      </c>
      <c r="G18" s="128">
        <v>106</v>
      </c>
      <c r="H18" s="127">
        <v>100</v>
      </c>
      <c r="I18" s="129" t="s">
        <v>404</v>
      </c>
      <c r="J18" s="123"/>
    </row>
    <row r="19" spans="1:10" s="105" customFormat="1" ht="30">
      <c r="A19" s="124" t="s">
        <v>370</v>
      </c>
      <c r="B19" s="130" t="s">
        <v>225</v>
      </c>
      <c r="C19" s="127" t="s">
        <v>163</v>
      </c>
      <c r="D19" s="125" t="s">
        <v>356</v>
      </c>
      <c r="E19" s="125" t="s">
        <v>357</v>
      </c>
      <c r="F19" s="125" t="s">
        <v>358</v>
      </c>
      <c r="G19" s="128">
        <v>309</v>
      </c>
      <c r="H19" s="127">
        <v>0</v>
      </c>
      <c r="I19" s="129" t="s">
        <v>404</v>
      </c>
      <c r="J19" s="123"/>
    </row>
    <row r="20" spans="1:10" s="105" customFormat="1" ht="45">
      <c r="A20" s="124" t="s">
        <v>371</v>
      </c>
      <c r="B20" s="126" t="s">
        <v>224</v>
      </c>
      <c r="C20" s="127" t="s">
        <v>372</v>
      </c>
      <c r="D20" s="125" t="s">
        <v>356</v>
      </c>
      <c r="E20" s="125" t="s">
        <v>357</v>
      </c>
      <c r="F20" s="125" t="s">
        <v>358</v>
      </c>
      <c r="G20" s="128">
        <v>3</v>
      </c>
      <c r="H20" s="127">
        <v>100</v>
      </c>
      <c r="I20" s="129" t="s">
        <v>404</v>
      </c>
      <c r="J20" s="123"/>
    </row>
    <row r="21" spans="1:10" s="105" customFormat="1" ht="60">
      <c r="A21" s="124" t="s">
        <v>373</v>
      </c>
      <c r="B21" s="126" t="s">
        <v>224</v>
      </c>
      <c r="C21" s="127" t="s">
        <v>164</v>
      </c>
      <c r="D21" s="125" t="s">
        <v>356</v>
      </c>
      <c r="E21" s="125" t="s">
        <v>357</v>
      </c>
      <c r="F21" s="125" t="s">
        <v>358</v>
      </c>
      <c r="G21" s="128">
        <v>38</v>
      </c>
      <c r="H21" s="127">
        <v>100</v>
      </c>
      <c r="I21" s="129" t="s">
        <v>404</v>
      </c>
      <c r="J21" s="123"/>
    </row>
    <row r="22" spans="1:10" s="105" customFormat="1" ht="60">
      <c r="A22" s="124" t="s">
        <v>374</v>
      </c>
      <c r="B22" s="126" t="s">
        <v>224</v>
      </c>
      <c r="C22" s="127" t="s">
        <v>164</v>
      </c>
      <c r="D22" s="125" t="s">
        <v>356</v>
      </c>
      <c r="E22" s="125" t="s">
        <v>357</v>
      </c>
      <c r="F22" s="125" t="s">
        <v>358</v>
      </c>
      <c r="G22" s="128">
        <v>50</v>
      </c>
      <c r="H22" s="127">
        <v>100</v>
      </c>
      <c r="I22" s="129" t="s">
        <v>404</v>
      </c>
      <c r="J22" s="123"/>
    </row>
    <row r="23" spans="1:10" s="105" customFormat="1" ht="45">
      <c r="A23" s="124" t="s">
        <v>375</v>
      </c>
      <c r="B23" s="126" t="s">
        <v>224</v>
      </c>
      <c r="C23" s="127" t="s">
        <v>164</v>
      </c>
      <c r="D23" s="125" t="s">
        <v>356</v>
      </c>
      <c r="E23" s="125" t="s">
        <v>357</v>
      </c>
      <c r="F23" s="125" t="s">
        <v>358</v>
      </c>
      <c r="G23" s="128">
        <v>121</v>
      </c>
      <c r="H23" s="127">
        <v>100</v>
      </c>
      <c r="I23" s="129" t="s">
        <v>404</v>
      </c>
      <c r="J23" s="123"/>
    </row>
    <row r="24" spans="1:10" s="105" customFormat="1" ht="60">
      <c r="A24" s="124" t="s">
        <v>376</v>
      </c>
      <c r="B24" s="126" t="s">
        <v>224</v>
      </c>
      <c r="C24" s="127" t="s">
        <v>164</v>
      </c>
      <c r="D24" s="125" t="s">
        <v>356</v>
      </c>
      <c r="E24" s="125" t="s">
        <v>357</v>
      </c>
      <c r="F24" s="125" t="s">
        <v>358</v>
      </c>
      <c r="G24" s="128">
        <v>45</v>
      </c>
      <c r="H24" s="127">
        <v>100</v>
      </c>
      <c r="I24" s="129" t="s">
        <v>404</v>
      </c>
      <c r="J24" s="123"/>
    </row>
    <row r="25" spans="1:10" s="105" customFormat="1" ht="30">
      <c r="A25" s="124" t="s">
        <v>377</v>
      </c>
      <c r="B25" s="130" t="s">
        <v>225</v>
      </c>
      <c r="C25" s="127" t="s">
        <v>164</v>
      </c>
      <c r="D25" s="125" t="s">
        <v>356</v>
      </c>
      <c r="E25" s="125" t="s">
        <v>357</v>
      </c>
      <c r="F25" s="125" t="s">
        <v>358</v>
      </c>
      <c r="G25" s="128">
        <v>1116</v>
      </c>
      <c r="H25" s="127">
        <v>100</v>
      </c>
      <c r="I25" s="129" t="s">
        <v>404</v>
      </c>
      <c r="J25" s="123"/>
    </row>
    <row r="26" spans="1:10" s="105" customFormat="1" ht="60">
      <c r="A26" s="124" t="s">
        <v>378</v>
      </c>
      <c r="B26" s="126" t="s">
        <v>224</v>
      </c>
      <c r="C26" s="127" t="s">
        <v>164</v>
      </c>
      <c r="D26" s="125" t="s">
        <v>356</v>
      </c>
      <c r="E26" s="125" t="s">
        <v>357</v>
      </c>
      <c r="F26" s="125" t="s">
        <v>358</v>
      </c>
      <c r="G26" s="128">
        <v>26</v>
      </c>
      <c r="H26" s="127">
        <v>100</v>
      </c>
      <c r="I26" s="129" t="s">
        <v>404</v>
      </c>
      <c r="J26" s="123"/>
    </row>
    <row r="27" spans="1:10" s="105" customFormat="1" ht="75">
      <c r="A27" s="124" t="s">
        <v>379</v>
      </c>
      <c r="B27" s="126" t="s">
        <v>224</v>
      </c>
      <c r="C27" s="127" t="s">
        <v>164</v>
      </c>
      <c r="D27" s="125" t="s">
        <v>356</v>
      </c>
      <c r="E27" s="125" t="s">
        <v>357</v>
      </c>
      <c r="F27" s="125" t="s">
        <v>358</v>
      </c>
      <c r="G27" s="128">
        <v>10</v>
      </c>
      <c r="H27" s="127">
        <v>100</v>
      </c>
      <c r="I27" s="129" t="s">
        <v>404</v>
      </c>
      <c r="J27" s="123"/>
    </row>
    <row r="28" spans="1:10" s="105" customFormat="1" ht="30">
      <c r="A28" s="124" t="s">
        <v>380</v>
      </c>
      <c r="B28" s="130" t="s">
        <v>225</v>
      </c>
      <c r="C28" s="127" t="s">
        <v>165</v>
      </c>
      <c r="D28" s="125" t="s">
        <v>356</v>
      </c>
      <c r="E28" s="125" t="s">
        <v>357</v>
      </c>
      <c r="F28" s="125" t="s">
        <v>358</v>
      </c>
      <c r="G28" s="128">
        <v>624</v>
      </c>
      <c r="H28" s="127">
        <v>100</v>
      </c>
      <c r="I28" s="129" t="s">
        <v>404</v>
      </c>
      <c r="J28" s="123"/>
    </row>
    <row r="29" spans="1:10" s="105" customFormat="1" ht="90">
      <c r="A29" s="124" t="s">
        <v>381</v>
      </c>
      <c r="B29" s="126" t="s">
        <v>224</v>
      </c>
      <c r="C29" s="127" t="s">
        <v>169</v>
      </c>
      <c r="D29" s="125" t="s">
        <v>356</v>
      </c>
      <c r="E29" s="125" t="s">
        <v>357</v>
      </c>
      <c r="F29" s="125" t="s">
        <v>358</v>
      </c>
      <c r="G29" s="128">
        <v>9</v>
      </c>
      <c r="H29" s="127">
        <v>100</v>
      </c>
      <c r="I29" s="129" t="s">
        <v>404</v>
      </c>
      <c r="J29" s="123"/>
    </row>
    <row r="30" spans="1:10" s="105" customFormat="1" ht="45">
      <c r="A30" s="124" t="s">
        <v>382</v>
      </c>
      <c r="B30" s="126" t="s">
        <v>224</v>
      </c>
      <c r="C30" s="127" t="s">
        <v>173</v>
      </c>
      <c r="D30" s="125" t="s">
        <v>356</v>
      </c>
      <c r="E30" s="125" t="s">
        <v>357</v>
      </c>
      <c r="F30" s="125" t="s">
        <v>358</v>
      </c>
      <c r="G30" s="128">
        <v>49</v>
      </c>
      <c r="H30" s="127">
        <v>100</v>
      </c>
      <c r="I30" s="129" t="s">
        <v>404</v>
      </c>
      <c r="J30" s="123"/>
    </row>
    <row r="31" spans="1:10" s="105" customFormat="1" ht="30">
      <c r="A31" s="124" t="s">
        <v>383</v>
      </c>
      <c r="B31" s="130" t="s">
        <v>225</v>
      </c>
      <c r="C31" s="127" t="s">
        <v>173</v>
      </c>
      <c r="D31" s="125" t="s">
        <v>356</v>
      </c>
      <c r="E31" s="125" t="s">
        <v>357</v>
      </c>
      <c r="F31" s="125" t="s">
        <v>358</v>
      </c>
      <c r="G31" s="128">
        <v>2703</v>
      </c>
      <c r="H31" s="127">
        <v>100</v>
      </c>
      <c r="I31" s="129" t="s">
        <v>404</v>
      </c>
      <c r="J31" s="123"/>
    </row>
    <row r="32" spans="1:10" s="105" customFormat="1" ht="45">
      <c r="A32" s="124" t="s">
        <v>384</v>
      </c>
      <c r="B32" s="130" t="s">
        <v>225</v>
      </c>
      <c r="C32" s="127" t="s">
        <v>173</v>
      </c>
      <c r="D32" s="125" t="s">
        <v>356</v>
      </c>
      <c r="E32" s="125" t="s">
        <v>357</v>
      </c>
      <c r="F32" s="125" t="s">
        <v>358</v>
      </c>
      <c r="G32" s="128">
        <v>371</v>
      </c>
      <c r="H32" s="127">
        <v>100</v>
      </c>
      <c r="I32" s="129" t="s">
        <v>404</v>
      </c>
      <c r="J32" s="123"/>
    </row>
    <row r="33" spans="1:10" s="105" customFormat="1">
      <c r="A33" s="124" t="s">
        <v>385</v>
      </c>
      <c r="B33" s="126" t="s">
        <v>224</v>
      </c>
      <c r="C33" s="127" t="s">
        <v>175</v>
      </c>
      <c r="D33" s="125" t="s">
        <v>356</v>
      </c>
      <c r="E33" s="125" t="s">
        <v>357</v>
      </c>
      <c r="F33" s="125" t="s">
        <v>358</v>
      </c>
      <c r="G33" s="128">
        <v>18</v>
      </c>
      <c r="H33" s="127">
        <v>100</v>
      </c>
      <c r="I33" s="129" t="s">
        <v>404</v>
      </c>
      <c r="J33" s="123"/>
    </row>
    <row r="34" spans="1:10" s="105" customFormat="1" ht="45">
      <c r="A34" s="124" t="s">
        <v>386</v>
      </c>
      <c r="B34" s="130" t="s">
        <v>225</v>
      </c>
      <c r="C34" s="127" t="s">
        <v>175</v>
      </c>
      <c r="D34" s="125" t="s">
        <v>356</v>
      </c>
      <c r="E34" s="125" t="s">
        <v>357</v>
      </c>
      <c r="F34" s="125" t="s">
        <v>358</v>
      </c>
      <c r="G34" s="128">
        <v>1233</v>
      </c>
      <c r="H34" s="127">
        <v>100</v>
      </c>
      <c r="I34" s="129" t="s">
        <v>404</v>
      </c>
      <c r="J34" s="123"/>
    </row>
    <row r="35" spans="1:10" s="105" customFormat="1" ht="30">
      <c r="A35" s="124" t="s">
        <v>387</v>
      </c>
      <c r="B35" s="130" t="s">
        <v>225</v>
      </c>
      <c r="C35" s="127" t="s">
        <v>177</v>
      </c>
      <c r="D35" s="125" t="s">
        <v>356</v>
      </c>
      <c r="E35" s="125" t="s">
        <v>357</v>
      </c>
      <c r="F35" s="125" t="s">
        <v>358</v>
      </c>
      <c r="G35" s="128">
        <v>331</v>
      </c>
      <c r="H35" s="127">
        <v>100</v>
      </c>
      <c r="I35" s="129" t="s">
        <v>404</v>
      </c>
      <c r="J35" s="123"/>
    </row>
    <row r="36" spans="1:10" s="105" customFormat="1" ht="30">
      <c r="A36" s="124" t="s">
        <v>388</v>
      </c>
      <c r="B36" s="126" t="s">
        <v>224</v>
      </c>
      <c r="C36" s="127" t="s">
        <v>177</v>
      </c>
      <c r="D36" s="125" t="s">
        <v>356</v>
      </c>
      <c r="E36" s="125" t="s">
        <v>357</v>
      </c>
      <c r="F36" s="125" t="s">
        <v>358</v>
      </c>
      <c r="G36" s="128">
        <v>83</v>
      </c>
      <c r="H36" s="127">
        <v>100</v>
      </c>
      <c r="I36" s="129" t="s">
        <v>404</v>
      </c>
      <c r="J36" s="123"/>
    </row>
    <row r="37" spans="1:10" s="105" customFormat="1">
      <c r="A37" t="s">
        <v>389</v>
      </c>
      <c r="B37" s="126" t="s">
        <v>224</v>
      </c>
      <c r="C37" s="128" t="s">
        <v>178</v>
      </c>
      <c r="D37" s="125" t="s">
        <v>356</v>
      </c>
      <c r="E37" s="125" t="s">
        <v>357</v>
      </c>
      <c r="F37" s="125" t="s">
        <v>358</v>
      </c>
      <c r="G37" s="128">
        <v>4</v>
      </c>
      <c r="H37" s="127">
        <v>0</v>
      </c>
      <c r="I37" s="129" t="s">
        <v>404</v>
      </c>
      <c r="J37" s="123"/>
    </row>
    <row r="38" spans="1:10" s="105" customFormat="1" ht="60">
      <c r="A38" s="124" t="s">
        <v>390</v>
      </c>
      <c r="B38" s="126" t="s">
        <v>224</v>
      </c>
      <c r="C38" s="127" t="s">
        <v>178</v>
      </c>
      <c r="D38" s="125" t="s">
        <v>356</v>
      </c>
      <c r="E38" s="125" t="s">
        <v>357</v>
      </c>
      <c r="F38" s="125" t="s">
        <v>358</v>
      </c>
      <c r="G38" s="128">
        <v>12</v>
      </c>
      <c r="H38" s="127">
        <v>83.33</v>
      </c>
      <c r="I38" s="129" t="s">
        <v>404</v>
      </c>
      <c r="J38" s="123"/>
    </row>
    <row r="39" spans="1:10" s="105" customFormat="1" ht="45">
      <c r="A39" s="124" t="s">
        <v>391</v>
      </c>
      <c r="B39" s="126" t="s">
        <v>224</v>
      </c>
      <c r="C39" s="127" t="s">
        <v>178</v>
      </c>
      <c r="D39" s="125" t="s">
        <v>356</v>
      </c>
      <c r="E39" s="125" t="s">
        <v>357</v>
      </c>
      <c r="F39" s="125" t="s">
        <v>358</v>
      </c>
      <c r="G39" s="128">
        <v>17</v>
      </c>
      <c r="H39" s="127">
        <v>100</v>
      </c>
      <c r="I39" s="129" t="s">
        <v>404</v>
      </c>
      <c r="J39" s="123"/>
    </row>
    <row r="40" spans="1:10" s="105" customFormat="1" ht="30">
      <c r="A40" s="124" t="s">
        <v>392</v>
      </c>
      <c r="B40" s="130" t="s">
        <v>238</v>
      </c>
      <c r="C40" s="127" t="s">
        <v>178</v>
      </c>
      <c r="D40" s="125" t="s">
        <v>356</v>
      </c>
      <c r="E40" s="125" t="s">
        <v>357</v>
      </c>
      <c r="F40" s="125" t="s">
        <v>358</v>
      </c>
      <c r="G40" s="128">
        <v>15</v>
      </c>
      <c r="H40" s="127">
        <v>100</v>
      </c>
      <c r="I40" s="129" t="s">
        <v>404</v>
      </c>
      <c r="J40" s="123"/>
    </row>
    <row r="41" spans="1:10" s="105" customFormat="1" ht="30">
      <c r="A41" s="124" t="s">
        <v>393</v>
      </c>
      <c r="B41" s="130" t="s">
        <v>225</v>
      </c>
      <c r="C41" s="127" t="s">
        <v>183</v>
      </c>
      <c r="D41" s="125" t="s">
        <v>356</v>
      </c>
      <c r="E41" s="125" t="s">
        <v>357</v>
      </c>
      <c r="F41" s="125" t="s">
        <v>358</v>
      </c>
      <c r="G41" s="128">
        <v>3</v>
      </c>
      <c r="H41" s="127">
        <v>100</v>
      </c>
      <c r="I41" s="129" t="s">
        <v>404</v>
      </c>
      <c r="J41" s="123"/>
    </row>
    <row r="42" spans="1:10" s="105" customFormat="1" ht="30">
      <c r="A42" s="124" t="s">
        <v>394</v>
      </c>
      <c r="B42" s="126" t="s">
        <v>224</v>
      </c>
      <c r="C42" s="127" t="s">
        <v>184</v>
      </c>
      <c r="D42" s="125" t="s">
        <v>356</v>
      </c>
      <c r="E42" s="125" t="s">
        <v>357</v>
      </c>
      <c r="F42" s="125" t="s">
        <v>358</v>
      </c>
      <c r="G42" s="128">
        <v>45</v>
      </c>
      <c r="H42" s="127">
        <v>100</v>
      </c>
      <c r="I42" s="129" t="s">
        <v>404</v>
      </c>
      <c r="J42" s="123"/>
    </row>
    <row r="43" spans="1:10" s="105" customFormat="1" ht="30">
      <c r="A43" s="124" t="s">
        <v>395</v>
      </c>
      <c r="B43" s="126" t="s">
        <v>224</v>
      </c>
      <c r="C43" s="127" t="s">
        <v>184</v>
      </c>
      <c r="D43" s="125" t="s">
        <v>356</v>
      </c>
      <c r="E43" s="125" t="s">
        <v>357</v>
      </c>
      <c r="F43" s="125" t="s">
        <v>358</v>
      </c>
      <c r="G43" s="128">
        <v>116</v>
      </c>
      <c r="H43" s="127">
        <v>60.35</v>
      </c>
      <c r="I43" s="129" t="s">
        <v>404</v>
      </c>
      <c r="J43" s="123"/>
    </row>
    <row r="44" spans="1:10" s="105" customFormat="1" ht="30">
      <c r="A44" s="124" t="s">
        <v>396</v>
      </c>
      <c r="B44" s="126" t="s">
        <v>224</v>
      </c>
      <c r="C44" s="127" t="s">
        <v>184</v>
      </c>
      <c r="D44" s="125" t="s">
        <v>356</v>
      </c>
      <c r="E44" s="125" t="s">
        <v>357</v>
      </c>
      <c r="F44" s="125" t="s">
        <v>358</v>
      </c>
      <c r="G44" s="128">
        <v>12</v>
      </c>
      <c r="H44" s="127">
        <v>58.33</v>
      </c>
      <c r="I44" s="129" t="s">
        <v>404</v>
      </c>
      <c r="J44" s="123"/>
    </row>
    <row r="45" spans="1:10" s="105" customFormat="1" ht="30">
      <c r="A45" s="124" t="s">
        <v>397</v>
      </c>
      <c r="B45" s="130" t="s">
        <v>225</v>
      </c>
      <c r="C45" s="127" t="s">
        <v>184</v>
      </c>
      <c r="D45" s="125" t="s">
        <v>356</v>
      </c>
      <c r="E45" s="125" t="s">
        <v>357</v>
      </c>
      <c r="F45" s="125" t="s">
        <v>358</v>
      </c>
      <c r="G45" s="128">
        <v>58</v>
      </c>
      <c r="H45" s="127">
        <v>100</v>
      </c>
      <c r="I45" s="129" t="s">
        <v>404</v>
      </c>
      <c r="J45" s="123"/>
    </row>
    <row r="46" spans="1:10" s="105" customFormat="1" ht="45">
      <c r="A46" s="124" t="s">
        <v>398</v>
      </c>
      <c r="B46" s="126" t="s">
        <v>224</v>
      </c>
      <c r="C46" s="127" t="s">
        <v>185</v>
      </c>
      <c r="D46" s="125" t="s">
        <v>356</v>
      </c>
      <c r="E46" s="125" t="s">
        <v>357</v>
      </c>
      <c r="F46" s="125" t="s">
        <v>358</v>
      </c>
      <c r="G46" s="128">
        <v>145</v>
      </c>
      <c r="H46" s="127">
        <v>100</v>
      </c>
      <c r="I46" s="129" t="s">
        <v>404</v>
      </c>
      <c r="J46" s="123"/>
    </row>
    <row r="47" spans="1:10" s="105" customFormat="1" ht="30">
      <c r="A47" s="124" t="s">
        <v>399</v>
      </c>
      <c r="B47" s="130" t="s">
        <v>225</v>
      </c>
      <c r="C47" s="127" t="s">
        <v>185</v>
      </c>
      <c r="D47" s="125" t="s">
        <v>356</v>
      </c>
      <c r="E47" s="125" t="s">
        <v>357</v>
      </c>
      <c r="F47" s="125" t="s">
        <v>358</v>
      </c>
      <c r="G47" s="128">
        <v>5724</v>
      </c>
      <c r="H47" s="127">
        <v>100</v>
      </c>
      <c r="I47" s="129" t="s">
        <v>404</v>
      </c>
      <c r="J47" s="123"/>
    </row>
    <row r="48" spans="1:10" s="105" customFormat="1" ht="30">
      <c r="A48" s="124" t="s">
        <v>400</v>
      </c>
      <c r="B48" s="126" t="s">
        <v>224</v>
      </c>
      <c r="C48" s="127" t="s">
        <v>188</v>
      </c>
      <c r="D48" s="125" t="s">
        <v>356</v>
      </c>
      <c r="E48" s="125" t="s">
        <v>357</v>
      </c>
      <c r="F48" s="125" t="s">
        <v>358</v>
      </c>
      <c r="G48" s="128">
        <v>62</v>
      </c>
      <c r="H48" s="127">
        <v>100</v>
      </c>
      <c r="I48" s="129" t="s">
        <v>404</v>
      </c>
      <c r="J48" s="123"/>
    </row>
    <row r="49" spans="1:10" s="105" customFormat="1" ht="30">
      <c r="A49" s="124" t="s">
        <v>401</v>
      </c>
      <c r="B49" s="126" t="s">
        <v>224</v>
      </c>
      <c r="C49" s="127" t="s">
        <v>188</v>
      </c>
      <c r="D49" s="125" t="s">
        <v>356</v>
      </c>
      <c r="E49" s="125" t="s">
        <v>357</v>
      </c>
      <c r="F49" s="125" t="s">
        <v>358</v>
      </c>
      <c r="G49" s="128">
        <v>178</v>
      </c>
      <c r="H49" s="127">
        <v>1.1000000000000001</v>
      </c>
      <c r="I49" s="129" t="s">
        <v>404</v>
      </c>
      <c r="J49" s="123"/>
    </row>
    <row r="50" spans="1:10" s="105" customFormat="1" ht="30">
      <c r="A50" s="124" t="s">
        <v>402</v>
      </c>
      <c r="B50" s="130" t="s">
        <v>238</v>
      </c>
      <c r="C50" s="127" t="s">
        <v>188</v>
      </c>
      <c r="D50" s="125" t="s">
        <v>356</v>
      </c>
      <c r="E50" s="125" t="s">
        <v>357</v>
      </c>
      <c r="F50" s="125" t="s">
        <v>358</v>
      </c>
      <c r="G50" s="128">
        <v>4899</v>
      </c>
      <c r="H50" s="127">
        <v>100</v>
      </c>
      <c r="I50" s="129" t="s">
        <v>404</v>
      </c>
      <c r="J50" s="123"/>
    </row>
    <row r="51" spans="1:10" s="105" customFormat="1">
      <c r="A51" s="122"/>
      <c r="B51" s="9"/>
      <c r="C51" s="9"/>
      <c r="D51" s="9"/>
      <c r="E51" s="9"/>
      <c r="F51" s="9"/>
      <c r="G51" s="9"/>
      <c r="H51" s="9"/>
      <c r="I51" s="9"/>
      <c r="J51" s="123"/>
    </row>
    <row r="52" spans="1:10" s="105" customFormat="1">
      <c r="A52" s="103" t="s">
        <v>190</v>
      </c>
      <c r="B52" s="103"/>
      <c r="C52" s="104"/>
      <c r="D52" s="104"/>
      <c r="E52" s="104"/>
      <c r="F52" s="104"/>
      <c r="G52" s="104"/>
      <c r="H52" s="104"/>
      <c r="I52" s="104"/>
    </row>
    <row r="53" spans="1:10" s="105" customFormat="1">
      <c r="A53" s="103" t="s">
        <v>224</v>
      </c>
      <c r="C53" s="104"/>
      <c r="D53" s="104"/>
      <c r="E53" s="104"/>
      <c r="F53" s="104"/>
      <c r="G53" s="104"/>
      <c r="H53" s="104"/>
      <c r="I53" s="104"/>
    </row>
    <row r="54" spans="1:10" s="105" customFormat="1">
      <c r="A54" s="103" t="s">
        <v>225</v>
      </c>
      <c r="C54" s="104"/>
      <c r="D54" s="104"/>
      <c r="E54" s="104"/>
      <c r="F54" s="104"/>
      <c r="G54" s="104"/>
      <c r="H54" s="104"/>
      <c r="I54" s="104"/>
    </row>
    <row r="55" spans="1:10" s="105" customFormat="1">
      <c r="A55" s="103" t="s">
        <v>238</v>
      </c>
      <c r="C55" s="104"/>
      <c r="D55" s="104"/>
      <c r="E55" s="104"/>
      <c r="F55" s="104"/>
      <c r="G55" s="104"/>
      <c r="H55" s="104"/>
      <c r="I55" s="104"/>
    </row>
    <row r="56" spans="1:10" s="105" customFormat="1">
      <c r="A56" s="103" t="s">
        <v>226</v>
      </c>
      <c r="C56" s="104"/>
      <c r="D56" s="104"/>
      <c r="E56" s="104"/>
      <c r="F56" s="104"/>
      <c r="G56" s="104"/>
      <c r="H56" s="104"/>
      <c r="I56" s="104"/>
    </row>
    <row r="57" spans="1:10" s="105" customFormat="1">
      <c r="A57" s="103" t="s">
        <v>205</v>
      </c>
      <c r="C57" s="104"/>
      <c r="D57" s="104"/>
      <c r="E57" s="104"/>
      <c r="F57" s="104"/>
      <c r="G57" s="104"/>
      <c r="H57" s="104"/>
      <c r="I57" s="104"/>
    </row>
    <row r="58" spans="1:10">
      <c r="A58" s="7" t="s">
        <v>312</v>
      </c>
    </row>
    <row r="61" spans="1:10">
      <c r="A61" s="95" t="s">
        <v>202</v>
      </c>
      <c r="B61" s="96"/>
      <c r="C61" s="97"/>
    </row>
    <row r="62" spans="1:10" ht="210">
      <c r="A62" s="110" t="s">
        <v>279</v>
      </c>
      <c r="B62" s="99" t="s">
        <v>405</v>
      </c>
      <c r="C62" s="86"/>
    </row>
    <row r="63" spans="1:10">
      <c r="A63" s="99"/>
      <c r="B63" s="99"/>
      <c r="C63" s="86"/>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4"/>
  <sheetViews>
    <sheetView zoomScaleNormal="100" workbookViewId="0">
      <selection activeCell="A6" sqref="A6"/>
    </sheetView>
  </sheetViews>
  <sheetFormatPr baseColWidth="10" defaultColWidth="9.109375" defaultRowHeight="15"/>
  <cols>
    <col min="1" max="1" width="18.88671875" style="8" customWidth="1"/>
    <col min="2" max="2" width="34" style="8" customWidth="1"/>
    <col min="3" max="3" width="20.5546875" style="8" customWidth="1"/>
    <col min="4" max="4" width="20.6640625" style="8" customWidth="1"/>
    <col min="5" max="5" width="21.109375" style="8" customWidth="1"/>
    <col min="6" max="6" width="19.33203125" style="8" customWidth="1"/>
    <col min="7" max="7" width="25.33203125" style="8" customWidth="1"/>
    <col min="8" max="8" width="31.109375" style="8" customWidth="1"/>
    <col min="9" max="9" width="23.77734375" style="8" customWidth="1"/>
    <col min="10" max="16384" width="9.109375" style="8"/>
  </cols>
  <sheetData>
    <row r="1" spans="1:8" ht="17.399999999999999">
      <c r="A1" s="6" t="s">
        <v>277</v>
      </c>
      <c r="B1" s="6"/>
    </row>
    <row r="2" spans="1:8" s="86" customFormat="1" ht="15.6">
      <c r="A2" s="83" t="s">
        <v>215</v>
      </c>
    </row>
    <row r="3" spans="1:8" s="86" customFormat="1" ht="15.6">
      <c r="A3" s="83" t="s">
        <v>216</v>
      </c>
    </row>
    <row r="4" spans="1:8" s="78" customFormat="1">
      <c r="A4" s="83" t="s">
        <v>221</v>
      </c>
    </row>
    <row r="5" spans="1:8">
      <c r="A5" s="81" t="s">
        <v>38</v>
      </c>
      <c r="B5" s="81" t="s">
        <v>39</v>
      </c>
      <c r="D5" s="31"/>
      <c r="E5" s="31"/>
      <c r="F5" s="31"/>
      <c r="G5" s="31"/>
    </row>
    <row r="6" spans="1:8">
      <c r="A6" s="114">
        <v>44105</v>
      </c>
      <c r="B6" s="118" t="s">
        <v>2</v>
      </c>
      <c r="D6" s="31"/>
      <c r="E6" s="31"/>
      <c r="F6" s="31"/>
      <c r="G6" s="31"/>
    </row>
    <row r="7" spans="1:8">
      <c r="B7" s="156" t="s">
        <v>139</v>
      </c>
      <c r="C7" s="157"/>
      <c r="D7" s="156" t="s">
        <v>140</v>
      </c>
      <c r="E7" s="158"/>
      <c r="F7" s="157"/>
    </row>
    <row r="8" spans="1:8" ht="45">
      <c r="A8" s="26" t="s">
        <v>234</v>
      </c>
      <c r="B8" s="5" t="s">
        <v>309</v>
      </c>
      <c r="C8" s="5" t="s">
        <v>51</v>
      </c>
      <c r="D8" s="5" t="s">
        <v>42</v>
      </c>
      <c r="E8" s="5" t="s">
        <v>53</v>
      </c>
      <c r="F8" s="5" t="s">
        <v>52</v>
      </c>
      <c r="G8" s="77" t="s">
        <v>195</v>
      </c>
      <c r="H8" s="77" t="s">
        <v>209</v>
      </c>
    </row>
    <row r="9" spans="1:8" ht="57.6">
      <c r="A9" s="131" t="s">
        <v>326</v>
      </c>
      <c r="B9" s="131">
        <v>100</v>
      </c>
      <c r="C9" s="132" t="s">
        <v>406</v>
      </c>
      <c r="D9" s="132" t="s">
        <v>407</v>
      </c>
      <c r="E9" s="132" t="s">
        <v>408</v>
      </c>
      <c r="F9" s="120"/>
      <c r="G9" s="30" t="s">
        <v>323</v>
      </c>
      <c r="H9" s="30" t="s">
        <v>409</v>
      </c>
    </row>
    <row r="10" spans="1:8" ht="45">
      <c r="A10" s="131" t="s">
        <v>410</v>
      </c>
      <c r="B10" s="131">
        <v>100</v>
      </c>
      <c r="C10" s="132" t="s">
        <v>411</v>
      </c>
      <c r="D10" s="132" t="s">
        <v>412</v>
      </c>
      <c r="E10" s="132" t="s">
        <v>413</v>
      </c>
      <c r="F10" s="132" t="s">
        <v>414</v>
      </c>
      <c r="G10" s="30" t="s">
        <v>323</v>
      </c>
      <c r="H10" s="30" t="s">
        <v>409</v>
      </c>
    </row>
    <row r="11" spans="1:8" ht="60">
      <c r="A11" s="131" t="s">
        <v>416</v>
      </c>
      <c r="B11" s="131"/>
      <c r="C11" s="132"/>
      <c r="D11" s="132" t="s">
        <v>415</v>
      </c>
      <c r="E11" s="132"/>
      <c r="F11" s="132"/>
      <c r="G11" s="30" t="s">
        <v>323</v>
      </c>
      <c r="H11" s="30" t="s">
        <v>409</v>
      </c>
    </row>
    <row r="12" spans="1:8">
      <c r="A12" s="43" t="s">
        <v>217</v>
      </c>
    </row>
    <row r="13" spans="1:8">
      <c r="A13" s="43" t="s">
        <v>313</v>
      </c>
    </row>
    <row r="14" spans="1:8">
      <c r="A14" s="109"/>
    </row>
    <row r="16" spans="1:8" ht="15.6">
      <c r="A16" s="95" t="s">
        <v>202</v>
      </c>
      <c r="B16" s="96"/>
      <c r="C16" s="97"/>
    </row>
    <row r="17" spans="1:3" ht="45">
      <c r="A17" s="99" t="s">
        <v>280</v>
      </c>
      <c r="B17" s="99" t="s">
        <v>417</v>
      </c>
      <c r="C17" s="86"/>
    </row>
    <row r="23" spans="1:3">
      <c r="A23" s="4"/>
      <c r="B23" s="4"/>
    </row>
    <row r="24" spans="1:3">
      <c r="A24" s="4"/>
      <c r="B24" s="4"/>
    </row>
  </sheetData>
  <mergeCells count="2">
    <mergeCell ref="B7:C7"/>
    <mergeCell ref="D7:F7"/>
  </mergeCells>
  <hyperlinks>
    <hyperlink ref="C9" r:id="rId1"/>
    <hyperlink ref="D9" r:id="rId2"/>
    <hyperlink ref="D11" r:id="rId3"/>
    <hyperlink ref="E9" r:id="rId4"/>
    <hyperlink ref="C10" r:id="rId5"/>
    <hyperlink ref="D10" r:id="rId6"/>
    <hyperlink ref="E10" r:id="rId7"/>
    <hyperlink ref="F10" r:id="rId8"/>
  </hyperlinks>
  <pageMargins left="0.7" right="0.7" top="0.75" bottom="0.75" header="0.3" footer="0.3"/>
  <pageSetup paperSize="9" scale="94" orientation="landscape" horizontalDpi="4294967293"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97"/>
  <sheetViews>
    <sheetView topLeftCell="A87" zoomScale="85" zoomScaleNormal="85" workbookViewId="0">
      <selection activeCell="A83" sqref="A83"/>
    </sheetView>
  </sheetViews>
  <sheetFormatPr baseColWidth="10" defaultColWidth="9.109375" defaultRowHeight="15"/>
  <cols>
    <col min="1" max="1" width="27.6640625" style="8" customWidth="1"/>
    <col min="2" max="2" width="26.109375" style="8" customWidth="1"/>
    <col min="3" max="3" width="25.33203125" style="8" customWidth="1"/>
    <col min="4" max="4" width="24.88671875" style="8" customWidth="1"/>
    <col min="5" max="5" width="29.44140625" style="8" customWidth="1"/>
    <col min="6" max="6" width="17.5546875" style="8" customWidth="1"/>
    <col min="7" max="16384" width="9.109375" style="8"/>
  </cols>
  <sheetData>
    <row r="1" spans="1:6" s="78" customFormat="1">
      <c r="A1" s="83" t="s">
        <v>221</v>
      </c>
    </row>
    <row r="2" spans="1:6" ht="17.399999999999999">
      <c r="A2" s="6" t="s">
        <v>196</v>
      </c>
    </row>
    <row r="3" spans="1:6">
      <c r="A3" s="83" t="s">
        <v>219</v>
      </c>
    </row>
    <row r="4" spans="1:6" s="86" customFormat="1" ht="15.6">
      <c r="A4" s="83" t="s">
        <v>220</v>
      </c>
    </row>
    <row r="5" spans="1:6" ht="15" customHeight="1">
      <c r="A5" s="81" t="s">
        <v>38</v>
      </c>
      <c r="B5" s="81" t="s">
        <v>39</v>
      </c>
    </row>
    <row r="6" spans="1:6" ht="20.399999999999999" customHeight="1">
      <c r="A6" s="114">
        <v>44105</v>
      </c>
      <c r="B6" s="118" t="s">
        <v>2</v>
      </c>
      <c r="F6" s="27"/>
    </row>
    <row r="7" spans="1:6" ht="30">
      <c r="A7" s="1" t="s">
        <v>235</v>
      </c>
      <c r="B7" s="5" t="s">
        <v>31</v>
      </c>
      <c r="C7" s="5" t="s">
        <v>56</v>
      </c>
      <c r="D7" s="5" t="s">
        <v>58</v>
      </c>
    </row>
    <row r="8" spans="1:6">
      <c r="A8" s="133" t="s">
        <v>326</v>
      </c>
      <c r="B8" s="117" t="s">
        <v>418</v>
      </c>
      <c r="C8" s="33">
        <v>32</v>
      </c>
      <c r="D8" s="33">
        <v>32</v>
      </c>
    </row>
    <row r="9" spans="1:6">
      <c r="A9" s="133" t="s">
        <v>419</v>
      </c>
      <c r="B9" s="117" t="s">
        <v>418</v>
      </c>
      <c r="C9" s="33">
        <v>181</v>
      </c>
      <c r="D9" s="33">
        <v>986</v>
      </c>
    </row>
    <row r="10" spans="1:6" ht="30">
      <c r="A10" s="23" t="s">
        <v>57</v>
      </c>
      <c r="B10" s="5" t="s">
        <v>59</v>
      </c>
      <c r="C10" s="5" t="s">
        <v>60</v>
      </c>
      <c r="D10" s="5"/>
    </row>
    <row r="11" spans="1:6" ht="172.8">
      <c r="A11" s="15" t="s">
        <v>224</v>
      </c>
      <c r="B11">
        <v>62.98</v>
      </c>
      <c r="C11" s="134" t="s">
        <v>420</v>
      </c>
      <c r="D11" s="22"/>
    </row>
    <row r="12" spans="1:6" ht="67.2">
      <c r="A12" s="15" t="s">
        <v>225</v>
      </c>
      <c r="B12">
        <v>4.97</v>
      </c>
      <c r="C12" s="134" t="s">
        <v>421</v>
      </c>
      <c r="D12" s="22"/>
    </row>
    <row r="13" spans="1:6" ht="159.6">
      <c r="A13" s="15" t="s">
        <v>238</v>
      </c>
      <c r="B13">
        <v>23.76</v>
      </c>
      <c r="C13" s="135" t="s">
        <v>422</v>
      </c>
      <c r="D13" s="22"/>
    </row>
    <row r="14" spans="1:6" ht="45">
      <c r="A14" s="15" t="s">
        <v>226</v>
      </c>
      <c r="B14">
        <v>6.63</v>
      </c>
      <c r="C14" s="53" t="s">
        <v>423</v>
      </c>
      <c r="D14" s="22"/>
    </row>
    <row r="15" spans="1:6" ht="75">
      <c r="A15" s="15" t="s">
        <v>205</v>
      </c>
      <c r="B15">
        <v>1.66</v>
      </c>
      <c r="C15" s="53" t="s">
        <v>424</v>
      </c>
      <c r="D15" s="22"/>
    </row>
    <row r="16" spans="1:6">
      <c r="A16" s="23" t="s">
        <v>259</v>
      </c>
      <c r="B16" s="5" t="s">
        <v>63</v>
      </c>
      <c r="C16" s="9"/>
      <c r="D16" s="22"/>
    </row>
    <row r="17" spans="1:4">
      <c r="A17" s="29" t="s">
        <v>146</v>
      </c>
      <c r="B17"/>
      <c r="C17" s="13"/>
      <c r="D17" s="22"/>
    </row>
    <row r="18" spans="1:4">
      <c r="A18" s="29" t="s">
        <v>147</v>
      </c>
      <c r="B18"/>
      <c r="C18" s="13"/>
      <c r="D18" s="22"/>
    </row>
    <row r="19" spans="1:4">
      <c r="A19" s="29" t="s">
        <v>254</v>
      </c>
      <c r="B19"/>
      <c r="C19" s="13"/>
      <c r="D19" s="22"/>
    </row>
    <row r="20" spans="1:4">
      <c r="A20" s="29" t="s">
        <v>148</v>
      </c>
      <c r="B20"/>
      <c r="C20" s="13"/>
      <c r="D20" s="22"/>
    </row>
    <row r="21" spans="1:4">
      <c r="A21" s="29" t="s">
        <v>255</v>
      </c>
      <c r="B21"/>
      <c r="C21" s="13"/>
      <c r="D21" s="22"/>
    </row>
    <row r="22" spans="1:4">
      <c r="A22" s="29" t="s">
        <v>149</v>
      </c>
      <c r="B22"/>
      <c r="C22" s="13"/>
      <c r="D22" s="22"/>
    </row>
    <row r="23" spans="1:4">
      <c r="A23" s="29" t="s">
        <v>150</v>
      </c>
      <c r="B23">
        <f>ROUND(100*2/181,2)</f>
        <v>1.1000000000000001</v>
      </c>
      <c r="C23" s="13"/>
      <c r="D23" s="22"/>
    </row>
    <row r="24" spans="1:4">
      <c r="A24" s="29" t="s">
        <v>151</v>
      </c>
      <c r="B24"/>
      <c r="C24" s="13"/>
      <c r="D24" s="22"/>
    </row>
    <row r="25" spans="1:4">
      <c r="A25" s="29" t="s">
        <v>152</v>
      </c>
      <c r="B25">
        <f>ROUND(100*1/298,2)</f>
        <v>0.34</v>
      </c>
      <c r="C25" s="13"/>
      <c r="D25" s="22"/>
    </row>
    <row r="26" spans="1:4">
      <c r="A26" s="29" t="s">
        <v>153</v>
      </c>
      <c r="B26"/>
      <c r="C26" s="13"/>
      <c r="D26" s="22"/>
    </row>
    <row r="27" spans="1:4">
      <c r="A27" s="29" t="s">
        <v>154</v>
      </c>
      <c r="B27"/>
      <c r="C27" s="13"/>
      <c r="D27" s="22"/>
    </row>
    <row r="28" spans="1:4">
      <c r="A28" s="29" t="s">
        <v>155</v>
      </c>
      <c r="B28">
        <f>ROUND(100*3/181,2)</f>
        <v>1.66</v>
      </c>
      <c r="C28" s="13"/>
      <c r="D28" s="22"/>
    </row>
    <row r="29" spans="1:4">
      <c r="A29" s="29" t="s">
        <v>156</v>
      </c>
      <c r="B29"/>
      <c r="C29" s="13"/>
      <c r="D29" s="22"/>
    </row>
    <row r="30" spans="1:4">
      <c r="A30" s="29" t="s">
        <v>157</v>
      </c>
      <c r="B30">
        <f>ROUND(100*1/181,2)</f>
        <v>0.55000000000000004</v>
      </c>
      <c r="C30" s="13"/>
      <c r="D30" s="22"/>
    </row>
    <row r="31" spans="1:4">
      <c r="A31" s="29" t="s">
        <v>158</v>
      </c>
      <c r="B31">
        <f>ROUND(100*16/181,2)</f>
        <v>8.84</v>
      </c>
      <c r="C31" s="13"/>
      <c r="D31" s="22"/>
    </row>
    <row r="32" spans="1:4">
      <c r="A32" s="29" t="s">
        <v>256</v>
      </c>
      <c r="B32"/>
      <c r="C32" s="13"/>
      <c r="D32" s="22"/>
    </row>
    <row r="33" spans="1:4">
      <c r="A33" s="29" t="s">
        <v>159</v>
      </c>
      <c r="B33">
        <f>ROUND(100*6/181,2)</f>
        <v>3.31</v>
      </c>
      <c r="C33" s="13"/>
      <c r="D33" s="22"/>
    </row>
    <row r="34" spans="1:4">
      <c r="A34" s="29" t="s">
        <v>160</v>
      </c>
      <c r="B34">
        <f>ROUND(100*6/181,2)</f>
        <v>3.31</v>
      </c>
      <c r="C34" s="13"/>
      <c r="D34" s="22"/>
    </row>
    <row r="35" spans="1:4">
      <c r="A35" s="29" t="s">
        <v>161</v>
      </c>
      <c r="B35"/>
      <c r="C35" s="13"/>
      <c r="D35" s="22"/>
    </row>
    <row r="36" spans="1:4">
      <c r="A36" s="29" t="s">
        <v>162</v>
      </c>
      <c r="B36"/>
      <c r="C36" s="13"/>
      <c r="D36" s="22"/>
    </row>
    <row r="37" spans="1:4">
      <c r="A37" s="29" t="s">
        <v>163</v>
      </c>
      <c r="B37">
        <f>ROUND(100*3/181,2)</f>
        <v>1.66</v>
      </c>
      <c r="C37" s="13"/>
      <c r="D37" s="22"/>
    </row>
    <row r="38" spans="1:4">
      <c r="A38" s="29" t="s">
        <v>164</v>
      </c>
      <c r="B38">
        <f>ROUND(100*21/181,2)</f>
        <v>11.6</v>
      </c>
      <c r="C38" s="13"/>
      <c r="D38" s="22"/>
    </row>
    <row r="39" spans="1:4">
      <c r="A39" s="29" t="s">
        <v>165</v>
      </c>
      <c r="B39"/>
      <c r="C39" s="13"/>
      <c r="D39" s="22"/>
    </row>
    <row r="40" spans="1:4">
      <c r="A40" s="29" t="s">
        <v>166</v>
      </c>
      <c r="B40"/>
      <c r="C40" s="13"/>
      <c r="D40" s="22"/>
    </row>
    <row r="41" spans="1:4">
      <c r="A41" s="29" t="s">
        <v>167</v>
      </c>
      <c r="B41"/>
      <c r="C41" s="13"/>
      <c r="D41" s="22"/>
    </row>
    <row r="42" spans="1:4">
      <c r="A42" s="29" t="s">
        <v>168</v>
      </c>
      <c r="B42"/>
      <c r="C42" s="13"/>
      <c r="D42" s="22"/>
    </row>
    <row r="43" spans="1:4">
      <c r="A43" s="29" t="s">
        <v>169</v>
      </c>
      <c r="B43">
        <f>ROUND(100*2/181,2)</f>
        <v>1.1000000000000001</v>
      </c>
      <c r="C43" s="13"/>
      <c r="D43" s="22"/>
    </row>
    <row r="44" spans="1:4">
      <c r="A44" s="29" t="s">
        <v>170</v>
      </c>
      <c r="B44"/>
      <c r="C44" s="13"/>
      <c r="D44" s="22"/>
    </row>
    <row r="45" spans="1:4">
      <c r="A45" s="29" t="s">
        <v>171</v>
      </c>
      <c r="B45"/>
      <c r="C45" s="13"/>
      <c r="D45" s="22"/>
    </row>
    <row r="46" spans="1:4">
      <c r="A46" s="29" t="s">
        <v>172</v>
      </c>
      <c r="B46"/>
      <c r="C46" s="13"/>
      <c r="D46" s="22"/>
    </row>
    <row r="47" spans="1:4">
      <c r="A47" s="29" t="s">
        <v>173</v>
      </c>
      <c r="B47">
        <f>ROUND(100*17/181,2)</f>
        <v>9.39</v>
      </c>
      <c r="C47" s="13"/>
      <c r="D47" s="22"/>
    </row>
    <row r="48" spans="1:4">
      <c r="A48" s="29" t="s">
        <v>174</v>
      </c>
      <c r="B48"/>
      <c r="C48" s="13"/>
      <c r="D48" s="22"/>
    </row>
    <row r="49" spans="1:4">
      <c r="A49" s="29" t="s">
        <v>175</v>
      </c>
      <c r="B49">
        <f>ROUND(100*3/181,2)</f>
        <v>1.66</v>
      </c>
      <c r="C49" s="13"/>
      <c r="D49" s="22"/>
    </row>
    <row r="50" spans="1:4">
      <c r="A50" s="29" t="s">
        <v>176</v>
      </c>
      <c r="B50"/>
      <c r="C50" s="13"/>
      <c r="D50" s="22"/>
    </row>
    <row r="51" spans="1:4">
      <c r="A51" s="29" t="s">
        <v>177</v>
      </c>
      <c r="B51">
        <f>ROUND(100*5/181,2)</f>
        <v>2.76</v>
      </c>
      <c r="C51" s="13"/>
      <c r="D51" s="22"/>
    </row>
    <row r="52" spans="1:4">
      <c r="A52" s="29" t="s">
        <v>178</v>
      </c>
      <c r="B52"/>
      <c r="C52" s="13"/>
      <c r="D52" s="22"/>
    </row>
    <row r="53" spans="1:4">
      <c r="A53" s="29" t="s">
        <v>179</v>
      </c>
      <c r="B53">
        <f>ROUND(100*3/181,2)</f>
        <v>1.66</v>
      </c>
      <c r="C53" s="13"/>
      <c r="D53" s="22"/>
    </row>
    <row r="54" spans="1:4">
      <c r="A54" s="29" t="s">
        <v>180</v>
      </c>
      <c r="B54"/>
      <c r="C54" s="13"/>
      <c r="D54" s="22"/>
    </row>
    <row r="55" spans="1:4">
      <c r="A55" s="29" t="s">
        <v>181</v>
      </c>
      <c r="B55"/>
      <c r="C55" s="13"/>
      <c r="D55" s="22"/>
    </row>
    <row r="56" spans="1:4">
      <c r="A56" s="29" t="s">
        <v>182</v>
      </c>
      <c r="B56"/>
      <c r="C56" s="13"/>
      <c r="D56" s="22"/>
    </row>
    <row r="57" spans="1:4">
      <c r="A57" s="29" t="s">
        <v>183</v>
      </c>
      <c r="B57"/>
      <c r="C57" s="13"/>
      <c r="D57" s="22"/>
    </row>
    <row r="58" spans="1:4">
      <c r="A58" s="29" t="s">
        <v>184</v>
      </c>
      <c r="B58">
        <f>ROUND(100*27/181,2)</f>
        <v>14.92</v>
      </c>
      <c r="C58" s="13"/>
      <c r="D58" s="22"/>
    </row>
    <row r="59" spans="1:4">
      <c r="A59" s="29" t="s">
        <v>185</v>
      </c>
      <c r="B59">
        <f>ROUND(100*6/181,2)</f>
        <v>3.31</v>
      </c>
      <c r="C59" s="13"/>
      <c r="D59" s="22"/>
    </row>
    <row r="60" spans="1:4">
      <c r="A60" s="29" t="s">
        <v>186</v>
      </c>
      <c r="B60"/>
      <c r="C60" s="13"/>
      <c r="D60" s="22"/>
    </row>
    <row r="61" spans="1:4">
      <c r="A61" s="29" t="s">
        <v>257</v>
      </c>
      <c r="B61">
        <f>ROUND(100*3/181,2)</f>
        <v>1.66</v>
      </c>
      <c r="C61" s="13"/>
      <c r="D61" s="22"/>
    </row>
    <row r="62" spans="1:4">
      <c r="A62" s="29" t="s">
        <v>187</v>
      </c>
      <c r="B62"/>
      <c r="C62" s="13"/>
      <c r="D62" s="22"/>
    </row>
    <row r="63" spans="1:4">
      <c r="A63" s="29" t="s">
        <v>188</v>
      </c>
      <c r="B63">
        <f>ROUND(100*39/181,2)</f>
        <v>21.55</v>
      </c>
      <c r="C63" s="13"/>
      <c r="D63" s="22"/>
    </row>
    <row r="64" spans="1:4">
      <c r="A64" s="29" t="s">
        <v>258</v>
      </c>
      <c r="B64"/>
      <c r="C64" s="13"/>
      <c r="D64" s="22"/>
    </row>
    <row r="65" spans="1:5">
      <c r="A65" s="106" t="s">
        <v>261</v>
      </c>
      <c r="B65" s="14">
        <f>SUM(B17:B64)</f>
        <v>90.379999999999981</v>
      </c>
      <c r="C65" s="13"/>
      <c r="D65" s="22"/>
    </row>
    <row r="66" spans="1:5">
      <c r="A66" s="29" t="s">
        <v>137</v>
      </c>
      <c r="B66">
        <f>ROUND(100*(1+1)/181,2)</f>
        <v>1.1000000000000001</v>
      </c>
      <c r="C66" s="13"/>
      <c r="D66" s="22"/>
    </row>
    <row r="67" spans="1:5">
      <c r="A67" s="29" t="s">
        <v>247</v>
      </c>
      <c r="B67">
        <f>ROUND(100*(2+1)/181,2)</f>
        <v>1.66</v>
      </c>
      <c r="C67" s="13"/>
      <c r="D67" s="22"/>
    </row>
    <row r="68" spans="1:5">
      <c r="A68" s="29" t="s">
        <v>248</v>
      </c>
      <c r="B68">
        <f>ROUND(100*(1+1)/181,2)</f>
        <v>1.1000000000000001</v>
      </c>
      <c r="C68" s="13"/>
      <c r="D68" s="22"/>
    </row>
    <row r="69" spans="1:5">
      <c r="A69" s="29" t="s">
        <v>250</v>
      </c>
      <c r="B69">
        <f>ROUND(100*(1+1+2)/181,2)</f>
        <v>2.21</v>
      </c>
      <c r="C69" s="13"/>
      <c r="D69" s="22"/>
    </row>
    <row r="70" spans="1:5">
      <c r="A70" s="29" t="s">
        <v>251</v>
      </c>
      <c r="B70"/>
      <c r="C70" s="13"/>
      <c r="D70" s="22"/>
    </row>
    <row r="71" spans="1:5">
      <c r="A71" s="29" t="s">
        <v>249</v>
      </c>
      <c r="B71">
        <f>ROUND(100*(2+1+1)/181,2)</f>
        <v>2.21</v>
      </c>
      <c r="C71" s="13"/>
      <c r="D71" s="22"/>
    </row>
    <row r="72" spans="1:5">
      <c r="A72" s="7" t="s">
        <v>136</v>
      </c>
    </row>
    <row r="73" spans="1:5">
      <c r="A73" s="7" t="s">
        <v>208</v>
      </c>
    </row>
    <row r="74" spans="1:5">
      <c r="A74" s="7" t="s">
        <v>61</v>
      </c>
    </row>
    <row r="75" spans="1:5">
      <c r="A75" s="7" t="s">
        <v>62</v>
      </c>
    </row>
    <row r="76" spans="1:5">
      <c r="A76" s="25" t="s">
        <v>260</v>
      </c>
    </row>
    <row r="77" spans="1:5">
      <c r="A77" s="25" t="s">
        <v>138</v>
      </c>
    </row>
    <row r="78" spans="1:5">
      <c r="A78" s="25"/>
    </row>
    <row r="80" spans="1:5" ht="17.399999999999999">
      <c r="A80" s="6" t="s">
        <v>269</v>
      </c>
      <c r="B80" s="87"/>
      <c r="C80" s="87"/>
      <c r="D80" s="87"/>
      <c r="E80" s="87"/>
    </row>
    <row r="81" spans="1:5" s="86" customFormat="1" ht="15.6">
      <c r="A81" s="83" t="s">
        <v>212</v>
      </c>
    </row>
    <row r="82" spans="1:5" ht="15" customHeight="1">
      <c r="A82" s="81" t="s">
        <v>38</v>
      </c>
      <c r="B82" s="81" t="s">
        <v>39</v>
      </c>
      <c r="D82" s="87"/>
      <c r="E82" s="87"/>
    </row>
    <row r="83" spans="1:5" ht="15.6">
      <c r="A83" s="114">
        <v>44105</v>
      </c>
      <c r="B83" s="118" t="s">
        <v>2</v>
      </c>
      <c r="D83" s="87"/>
      <c r="E83" s="87"/>
    </row>
    <row r="84" spans="1:5" ht="54" customHeight="1">
      <c r="A84" s="1" t="s">
        <v>32</v>
      </c>
      <c r="B84" s="5" t="s">
        <v>33</v>
      </c>
      <c r="C84" s="5" t="s">
        <v>37</v>
      </c>
      <c r="D84" s="5" t="s">
        <v>34</v>
      </c>
      <c r="E84" s="5" t="s">
        <v>36</v>
      </c>
    </row>
    <row r="85" spans="1:5" ht="54" customHeight="1">
      <c r="A85" s="139" t="s">
        <v>425</v>
      </c>
      <c r="B85" s="136">
        <v>43024</v>
      </c>
      <c r="C85" s="33"/>
      <c r="D85" s="137" t="s">
        <v>46</v>
      </c>
      <c r="E85" s="138">
        <v>25</v>
      </c>
    </row>
    <row r="86" spans="1:5" ht="54" customHeight="1">
      <c r="A86" s="139" t="s">
        <v>426</v>
      </c>
      <c r="B86" s="136">
        <v>43024</v>
      </c>
      <c r="C86" s="33"/>
      <c r="D86" s="137" t="s">
        <v>46</v>
      </c>
      <c r="E86" s="138">
        <v>96</v>
      </c>
    </row>
    <row r="87" spans="1:5" ht="54" customHeight="1">
      <c r="A87" s="139" t="s">
        <v>427</v>
      </c>
      <c r="B87" s="136">
        <v>43046</v>
      </c>
      <c r="C87" s="33"/>
      <c r="D87" s="137" t="s">
        <v>46</v>
      </c>
      <c r="E87" s="138">
        <v>35</v>
      </c>
    </row>
    <row r="88" spans="1:5" ht="54" customHeight="1">
      <c r="A88" s="139" t="s">
        <v>428</v>
      </c>
      <c r="B88" s="136">
        <v>43171</v>
      </c>
      <c r="C88" s="33"/>
      <c r="D88" s="137" t="s">
        <v>46</v>
      </c>
      <c r="E88" s="138">
        <v>22</v>
      </c>
    </row>
    <row r="89" spans="1:5" ht="54" customHeight="1">
      <c r="A89" s="139" t="s">
        <v>429</v>
      </c>
      <c r="B89" s="136">
        <v>43333</v>
      </c>
      <c r="C89" s="33"/>
      <c r="D89" s="137" t="s">
        <v>46</v>
      </c>
      <c r="E89" s="138">
        <v>108</v>
      </c>
    </row>
    <row r="90" spans="1:5" ht="54" customHeight="1">
      <c r="A90" s="139" t="s">
        <v>430</v>
      </c>
      <c r="B90" s="136">
        <v>43340</v>
      </c>
      <c r="C90" s="33"/>
      <c r="D90" s="137" t="s">
        <v>46</v>
      </c>
      <c r="E90" s="138">
        <v>75</v>
      </c>
    </row>
    <row r="91" spans="1:5" ht="54" customHeight="1">
      <c r="A91" s="139" t="s">
        <v>431</v>
      </c>
      <c r="B91" s="136">
        <v>43480</v>
      </c>
      <c r="C91" s="33"/>
      <c r="D91" s="137" t="s">
        <v>46</v>
      </c>
      <c r="E91" s="138">
        <v>173</v>
      </c>
    </row>
    <row r="92" spans="1:5" ht="26.4">
      <c r="A92" s="139" t="s">
        <v>432</v>
      </c>
      <c r="B92" s="136">
        <v>43521</v>
      </c>
      <c r="C92" s="33"/>
      <c r="D92" s="137" t="s">
        <v>46</v>
      </c>
      <c r="E92" s="138">
        <v>235</v>
      </c>
    </row>
    <row r="93" spans="1:5" ht="39.6">
      <c r="A93" s="139" t="s">
        <v>433</v>
      </c>
      <c r="B93" s="136">
        <v>43548</v>
      </c>
      <c r="C93" s="33"/>
      <c r="D93" s="137" t="s">
        <v>46</v>
      </c>
      <c r="E93" s="138">
        <v>157</v>
      </c>
    </row>
    <row r="94" spans="1:5" ht="15.6">
      <c r="A94" s="87"/>
      <c r="B94" s="87"/>
      <c r="C94" s="87"/>
      <c r="D94" s="87"/>
      <c r="E94" s="87"/>
    </row>
    <row r="95" spans="1:5" ht="15.6">
      <c r="A95" s="95" t="s">
        <v>202</v>
      </c>
      <c r="B95" s="96"/>
      <c r="C95" s="97"/>
    </row>
    <row r="96" spans="1:5" ht="45">
      <c r="A96" s="99" t="s">
        <v>213</v>
      </c>
      <c r="B96" s="55" t="s">
        <v>435</v>
      </c>
      <c r="C96" s="100"/>
    </row>
    <row r="97" spans="1:3">
      <c r="A97" s="55" t="s">
        <v>278</v>
      </c>
      <c r="B97" s="55" t="s">
        <v>434</v>
      </c>
      <c r="C97" s="55"/>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0"/>
  <sheetViews>
    <sheetView topLeftCell="A70" zoomScale="85" zoomScaleNormal="85" workbookViewId="0">
      <selection activeCell="A5" sqref="A5"/>
    </sheetView>
  </sheetViews>
  <sheetFormatPr baseColWidth="10" defaultColWidth="8.88671875" defaultRowHeight="15.6"/>
  <cols>
    <col min="1" max="1" width="19.88671875" style="86" customWidth="1"/>
    <col min="2" max="2" width="11.88671875" style="86" customWidth="1"/>
    <col min="3" max="3" width="14.109375" style="86" customWidth="1"/>
    <col min="4" max="4" width="14.88671875" style="86" customWidth="1"/>
    <col min="5" max="5" width="14.77734375" style="86" customWidth="1"/>
    <col min="6" max="6" width="17" style="86" customWidth="1"/>
    <col min="7" max="16384" width="8.88671875" style="86"/>
  </cols>
  <sheetData>
    <row r="1" spans="1:6">
      <c r="A1" s="83" t="s">
        <v>206</v>
      </c>
    </row>
    <row r="2" spans="1:6" ht="17.399999999999999">
      <c r="A2" s="6" t="s">
        <v>292</v>
      </c>
    </row>
    <row r="3" spans="1:6" s="65" customFormat="1">
      <c r="A3" s="60" t="s">
        <v>293</v>
      </c>
      <c r="B3" s="60"/>
      <c r="C3" s="60"/>
      <c r="D3" s="86"/>
      <c r="E3" s="86"/>
      <c r="F3" s="86"/>
    </row>
    <row r="4" spans="1:6" ht="30" customHeight="1">
      <c r="A4" s="80" t="s">
        <v>38</v>
      </c>
      <c r="B4" s="80" t="s">
        <v>39</v>
      </c>
      <c r="C4" s="80" t="s">
        <v>65</v>
      </c>
    </row>
    <row r="5" spans="1:6">
      <c r="A5" s="119">
        <v>44105</v>
      </c>
      <c r="B5" s="118" t="s">
        <v>2</v>
      </c>
      <c r="C5" s="39" t="s">
        <v>64</v>
      </c>
    </row>
    <row r="6" spans="1:6">
      <c r="A6" s="140"/>
      <c r="B6" s="141"/>
      <c r="C6" s="85"/>
    </row>
    <row r="7" spans="1:6">
      <c r="A7" s="140"/>
      <c r="B7" s="141"/>
      <c r="C7" s="85"/>
    </row>
    <row r="8" spans="1:6">
      <c r="A8" s="140"/>
      <c r="B8" s="141"/>
      <c r="C8" s="85"/>
    </row>
    <row r="9" spans="1:6">
      <c r="A9" s="140"/>
      <c r="B9" s="141"/>
      <c r="C9" s="85"/>
    </row>
    <row r="10" spans="1:6">
      <c r="A10" s="140"/>
      <c r="B10" s="141"/>
      <c r="C10" s="85"/>
    </row>
    <row r="11" spans="1:6">
      <c r="A11" s="140"/>
      <c r="B11" s="141"/>
      <c r="C11" s="85"/>
    </row>
    <row r="12" spans="1:6">
      <c r="A12" s="140"/>
      <c r="B12" s="141"/>
      <c r="C12" s="85"/>
    </row>
    <row r="13" spans="1:6">
      <c r="A13" s="140"/>
      <c r="B13" s="141"/>
      <c r="C13" s="85"/>
    </row>
    <row r="14" spans="1:6">
      <c r="A14" s="140"/>
      <c r="B14" s="141"/>
      <c r="C14" s="85"/>
    </row>
    <row r="15" spans="1:6">
      <c r="A15" s="140"/>
      <c r="B15" s="141"/>
      <c r="C15" s="85"/>
    </row>
    <row r="16" spans="1:6">
      <c r="A16" s="140"/>
      <c r="B16" s="141"/>
      <c r="C16" s="85"/>
    </row>
    <row r="17" spans="1:3">
      <c r="A17" s="140"/>
      <c r="B17" s="141"/>
      <c r="C17" s="85"/>
    </row>
    <row r="18" spans="1:3">
      <c r="A18" s="140"/>
      <c r="B18" s="141"/>
      <c r="C18" s="85"/>
    </row>
    <row r="19" spans="1:3">
      <c r="A19" s="140"/>
      <c r="B19" s="141"/>
      <c r="C19" s="85"/>
    </row>
    <row r="20" spans="1:3">
      <c r="A20" s="140"/>
      <c r="B20" s="141"/>
      <c r="C20" s="85"/>
    </row>
    <row r="21" spans="1:3">
      <c r="A21" s="140"/>
      <c r="B21" s="141"/>
      <c r="C21" s="85"/>
    </row>
    <row r="22" spans="1:3">
      <c r="A22" s="140"/>
      <c r="B22" s="141"/>
      <c r="C22" s="85"/>
    </row>
    <row r="23" spans="1:3">
      <c r="A23" s="140"/>
      <c r="B23" s="141"/>
      <c r="C23" s="85"/>
    </row>
    <row r="24" spans="1:3">
      <c r="A24" s="140"/>
      <c r="B24" s="141"/>
      <c r="C24" s="85"/>
    </row>
    <row r="25" spans="1:3">
      <c r="A25" s="140"/>
      <c r="B25" s="141"/>
      <c r="C25" s="85"/>
    </row>
    <row r="26" spans="1:3">
      <c r="A26" s="140"/>
      <c r="B26" s="141"/>
      <c r="C26" s="85"/>
    </row>
    <row r="27" spans="1:3">
      <c r="A27" s="140"/>
      <c r="B27" s="141"/>
      <c r="C27" s="85"/>
    </row>
    <row r="28" spans="1:3">
      <c r="A28" s="140"/>
      <c r="B28" s="141"/>
      <c r="C28" s="85"/>
    </row>
    <row r="29" spans="1:3">
      <c r="A29" s="140"/>
      <c r="B29" s="141"/>
      <c r="C29" s="85"/>
    </row>
    <row r="30" spans="1:3">
      <c r="A30" s="140"/>
      <c r="B30" s="141"/>
      <c r="C30" s="85"/>
    </row>
    <row r="31" spans="1:3">
      <c r="A31" s="140"/>
      <c r="B31" s="141"/>
      <c r="C31" s="85"/>
    </row>
    <row r="32" spans="1:3">
      <c r="A32" s="140"/>
      <c r="B32" s="141"/>
      <c r="C32" s="85"/>
    </row>
    <row r="33" spans="1:7">
      <c r="A33" s="140"/>
      <c r="B33" s="141"/>
      <c r="C33" s="85"/>
    </row>
    <row r="34" spans="1:7">
      <c r="A34" s="140"/>
      <c r="B34" s="141"/>
      <c r="C34" s="85"/>
    </row>
    <row r="35" spans="1:7">
      <c r="A35" s="140"/>
      <c r="B35" s="141"/>
      <c r="C35" s="85"/>
    </row>
    <row r="36" spans="1:7">
      <c r="A36" s="140"/>
      <c r="B36" s="141"/>
      <c r="C36" s="85"/>
    </row>
    <row r="37" spans="1:7">
      <c r="A37" s="140"/>
      <c r="B37" s="141"/>
      <c r="C37" s="85"/>
    </row>
    <row r="38" spans="1:7">
      <c r="A38" s="140"/>
      <c r="B38" s="141"/>
      <c r="C38" s="85"/>
    </row>
    <row r="39" spans="1:7">
      <c r="A39" s="140"/>
      <c r="B39" s="141"/>
      <c r="C39" s="85"/>
    </row>
    <row r="41" spans="1:7">
      <c r="A41" s="60" t="s">
        <v>294</v>
      </c>
      <c r="B41" s="60"/>
      <c r="C41" s="60"/>
    </row>
    <row r="42" spans="1:7">
      <c r="A42" s="80" t="s">
        <v>38</v>
      </c>
      <c r="B42" s="80" t="s">
        <v>39</v>
      </c>
      <c r="C42" s="80" t="s">
        <v>65</v>
      </c>
    </row>
    <row r="43" spans="1:7">
      <c r="A43" s="119">
        <v>44115</v>
      </c>
      <c r="B43" s="118" t="s">
        <v>2</v>
      </c>
      <c r="C43" s="39" t="s">
        <v>64</v>
      </c>
    </row>
    <row r="45" spans="1:7">
      <c r="B45" s="38"/>
      <c r="C45" s="38"/>
      <c r="D45" s="38"/>
      <c r="E45" s="35"/>
      <c r="F45" s="35"/>
      <c r="G45" s="35"/>
    </row>
    <row r="46" spans="1:7">
      <c r="A46" s="35"/>
      <c r="B46" s="35"/>
      <c r="C46" s="35"/>
      <c r="D46" s="35"/>
      <c r="E46" s="35"/>
      <c r="F46" s="35"/>
      <c r="G46" s="35"/>
    </row>
    <row r="47" spans="1:7" s="65" customFormat="1">
      <c r="D47" s="86"/>
      <c r="E47" s="86"/>
      <c r="F47" s="86"/>
    </row>
    <row r="48" spans="1:7">
      <c r="G48" s="35"/>
    </row>
    <row r="49" spans="1:7" ht="19.8" customHeight="1">
      <c r="G49" s="35"/>
    </row>
    <row r="50" spans="1:7">
      <c r="A50" s="84"/>
      <c r="B50" s="84"/>
      <c r="C50" s="85"/>
      <c r="G50" s="35"/>
    </row>
    <row r="51" spans="1:7">
      <c r="A51" s="84"/>
      <c r="B51" s="84"/>
      <c r="C51" s="85"/>
      <c r="G51" s="35"/>
    </row>
    <row r="52" spans="1:7">
      <c r="A52" s="84"/>
      <c r="B52" s="84"/>
      <c r="C52" s="85"/>
      <c r="G52" s="35"/>
    </row>
    <row r="53" spans="1:7">
      <c r="A53" s="84"/>
      <c r="B53" s="84"/>
      <c r="C53" s="85"/>
      <c r="G53" s="35"/>
    </row>
    <row r="54" spans="1:7">
      <c r="A54" s="84"/>
      <c r="B54" s="84"/>
      <c r="C54" s="85"/>
      <c r="G54" s="35"/>
    </row>
    <row r="55" spans="1:7">
      <c r="A55" s="84"/>
      <c r="B55" s="84"/>
      <c r="C55" s="85"/>
      <c r="G55" s="35"/>
    </row>
    <row r="56" spans="1:7">
      <c r="A56" s="84"/>
      <c r="B56" s="84"/>
      <c r="C56" s="85"/>
      <c r="G56" s="35"/>
    </row>
    <row r="57" spans="1:7">
      <c r="A57" s="84"/>
      <c r="B57" s="84"/>
      <c r="C57" s="85"/>
      <c r="G57" s="35"/>
    </row>
    <row r="58" spans="1:7">
      <c r="A58" s="84"/>
      <c r="B58" s="84"/>
      <c r="C58" s="85"/>
      <c r="G58" s="35"/>
    </row>
    <row r="59" spans="1:7">
      <c r="A59" s="84"/>
      <c r="B59" s="84"/>
      <c r="C59" s="85"/>
      <c r="G59" s="35"/>
    </row>
    <row r="60" spans="1:7">
      <c r="A60" s="84"/>
      <c r="B60" s="84"/>
      <c r="C60" s="85"/>
      <c r="G60" s="35"/>
    </row>
    <row r="61" spans="1:7">
      <c r="A61" s="84"/>
      <c r="B61" s="84"/>
      <c r="C61" s="85"/>
      <c r="G61" s="35"/>
    </row>
    <row r="62" spans="1:7">
      <c r="A62" s="84"/>
      <c r="B62" s="84"/>
      <c r="C62" s="85"/>
      <c r="G62" s="35"/>
    </row>
    <row r="63" spans="1:7">
      <c r="A63" s="84"/>
      <c r="B63" s="84"/>
      <c r="C63" s="85"/>
      <c r="G63" s="35"/>
    </row>
    <row r="64" spans="1:7">
      <c r="A64" s="84"/>
      <c r="B64" s="84"/>
      <c r="C64" s="85"/>
      <c r="G64" s="35"/>
    </row>
    <row r="65" spans="1:7">
      <c r="A65" s="84"/>
      <c r="B65" s="84"/>
      <c r="C65" s="85"/>
      <c r="G65" s="35"/>
    </row>
    <row r="66" spans="1:7">
      <c r="A66" s="84"/>
      <c r="B66" s="84"/>
      <c r="C66" s="85"/>
      <c r="G66" s="35"/>
    </row>
    <row r="67" spans="1:7">
      <c r="A67" s="84"/>
      <c r="B67" s="84"/>
      <c r="C67" s="85"/>
      <c r="G67" s="35"/>
    </row>
    <row r="68" spans="1:7">
      <c r="A68" s="84"/>
      <c r="B68" s="84"/>
      <c r="C68" s="85"/>
      <c r="G68" s="35"/>
    </row>
    <row r="69" spans="1:7">
      <c r="A69" s="84"/>
      <c r="B69" s="84"/>
      <c r="C69" s="85"/>
      <c r="G69" s="35"/>
    </row>
    <row r="70" spans="1:7">
      <c r="A70" s="84"/>
      <c r="B70" s="84"/>
      <c r="C70" s="85"/>
      <c r="G70" s="35"/>
    </row>
    <row r="76" spans="1:7">
      <c r="A76" s="37"/>
      <c r="B76" s="8"/>
      <c r="C76" s="8"/>
      <c r="D76" s="8"/>
      <c r="E76" s="8"/>
      <c r="F76" s="8"/>
      <c r="G76" s="35"/>
    </row>
    <row r="77" spans="1:7">
      <c r="A77" s="35"/>
      <c r="B77" s="35"/>
      <c r="C77" s="35"/>
      <c r="D77" s="35"/>
      <c r="E77" s="35"/>
      <c r="F77" s="35"/>
      <c r="G77" s="35"/>
    </row>
    <row r="78" spans="1:7">
      <c r="A78" s="7"/>
      <c r="B78" s="87"/>
      <c r="C78" s="87"/>
      <c r="D78" s="87"/>
      <c r="E78" s="87"/>
      <c r="F78" s="87"/>
      <c r="G78" s="35"/>
    </row>
    <row r="79" spans="1:7">
      <c r="B79" s="87"/>
      <c r="C79" s="87"/>
      <c r="D79" s="87"/>
      <c r="E79" s="87"/>
      <c r="F79" s="87"/>
      <c r="G79" s="35"/>
    </row>
    <row r="80" spans="1:7">
      <c r="B80" s="35"/>
      <c r="C80" s="35"/>
      <c r="D80" s="35"/>
      <c r="E80" s="35"/>
      <c r="F80" s="35"/>
      <c r="G80" s="35"/>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7"/>
  <sheetViews>
    <sheetView topLeftCell="A55" zoomScale="85" zoomScaleNormal="85" workbookViewId="0">
      <selection activeCell="A21" sqref="A21"/>
    </sheetView>
  </sheetViews>
  <sheetFormatPr baseColWidth="10" defaultColWidth="8.88671875" defaultRowHeight="15.6"/>
  <cols>
    <col min="1" max="1" width="17.21875" style="86" customWidth="1"/>
    <col min="2" max="2" width="17.33203125" style="86" customWidth="1"/>
    <col min="3" max="3" width="22.6640625" style="86" customWidth="1"/>
    <col min="4" max="4" width="13.88671875" style="86" customWidth="1"/>
    <col min="5" max="16384" width="8.88671875" style="86"/>
  </cols>
  <sheetData>
    <row r="1" spans="1:5" s="78" customFormat="1" ht="15">
      <c r="A1" s="83" t="s">
        <v>221</v>
      </c>
    </row>
    <row r="2" spans="1:5" ht="17.399999999999999">
      <c r="A2" s="6" t="s">
        <v>295</v>
      </c>
      <c r="B2" s="87"/>
      <c r="C2" s="87"/>
      <c r="D2" s="8"/>
      <c r="E2" s="87"/>
    </row>
    <row r="3" spans="1:5">
      <c r="A3" s="83" t="s">
        <v>207</v>
      </c>
    </row>
    <row r="4" spans="1:5" ht="15" customHeight="1">
      <c r="A4" s="71" t="s">
        <v>38</v>
      </c>
      <c r="B4" s="71" t="s">
        <v>39</v>
      </c>
      <c r="D4" s="8"/>
      <c r="E4" s="87"/>
    </row>
    <row r="5" spans="1:5">
      <c r="A5" s="119">
        <v>44105</v>
      </c>
      <c r="B5" s="118" t="s">
        <v>2</v>
      </c>
      <c r="D5" s="8"/>
      <c r="E5" s="87"/>
    </row>
    <row r="6" spans="1:5" ht="15" customHeight="1">
      <c r="A6" s="6"/>
      <c r="B6" s="8"/>
      <c r="C6" s="8"/>
      <c r="D6" s="8"/>
      <c r="E6" s="87"/>
    </row>
    <row r="7" spans="1:5" ht="15" customHeight="1">
      <c r="A7" s="6"/>
      <c r="B7" s="8"/>
      <c r="C7" s="8"/>
      <c r="D7" s="8"/>
      <c r="E7" s="87"/>
    </row>
    <row r="8" spans="1:5" ht="15" customHeight="1">
      <c r="A8" s="6"/>
      <c r="B8" s="8"/>
      <c r="C8" s="8"/>
      <c r="D8" s="8"/>
      <c r="E8" s="87"/>
    </row>
    <row r="9" spans="1:5" ht="15" customHeight="1">
      <c r="A9" s="6"/>
      <c r="B9" s="8"/>
      <c r="C9" s="8"/>
      <c r="D9" s="8"/>
      <c r="E9" s="87"/>
    </row>
    <row r="10" spans="1:5" ht="15" customHeight="1">
      <c r="A10" s="6"/>
      <c r="B10" s="8"/>
      <c r="C10" s="8"/>
      <c r="D10" s="8"/>
      <c r="E10" s="87"/>
    </row>
    <row r="11" spans="1:5" ht="15" customHeight="1">
      <c r="A11" s="6"/>
      <c r="B11" s="8"/>
      <c r="C11" s="8"/>
      <c r="D11" s="8"/>
      <c r="E11" s="87"/>
    </row>
    <row r="12" spans="1:5" ht="15" customHeight="1">
      <c r="A12" s="6"/>
      <c r="B12" s="8"/>
      <c r="C12" s="8"/>
      <c r="D12" s="8"/>
      <c r="E12" s="87"/>
    </row>
    <row r="13" spans="1:5" ht="15" customHeight="1">
      <c r="A13" s="6"/>
      <c r="B13" s="8"/>
      <c r="C13" s="8"/>
      <c r="D13" s="8"/>
      <c r="E13" s="87"/>
    </row>
    <row r="14" spans="1:5" ht="15" customHeight="1">
      <c r="A14" s="6"/>
      <c r="B14" s="8"/>
      <c r="C14" s="8"/>
      <c r="D14" s="8"/>
      <c r="E14" s="87"/>
    </row>
    <row r="15" spans="1:5" ht="15" customHeight="1">
      <c r="A15" s="6"/>
      <c r="B15" s="8"/>
      <c r="C15" s="8"/>
      <c r="D15" s="8"/>
      <c r="E15" s="87"/>
    </row>
    <row r="16" spans="1:5" ht="15" customHeight="1">
      <c r="A16" s="6"/>
      <c r="B16" s="8"/>
      <c r="C16" s="8"/>
      <c r="D16" s="8"/>
      <c r="E16" s="87"/>
    </row>
    <row r="17" spans="1:6" ht="17.399999999999999">
      <c r="A17" s="6"/>
      <c r="B17" s="8"/>
      <c r="C17" s="8"/>
      <c r="D17" s="8"/>
      <c r="E17" s="87"/>
    </row>
    <row r="18" spans="1:6" ht="17.399999999999999">
      <c r="A18" s="6" t="s">
        <v>296</v>
      </c>
      <c r="B18" s="8"/>
      <c r="C18" s="8"/>
      <c r="D18" s="8"/>
      <c r="E18" s="87"/>
    </row>
    <row r="19" spans="1:6">
      <c r="A19" s="83" t="s">
        <v>211</v>
      </c>
    </row>
    <row r="20" spans="1:6" ht="15" customHeight="1">
      <c r="A20" s="113" t="s">
        <v>38</v>
      </c>
      <c r="B20" s="113" t="s">
        <v>39</v>
      </c>
      <c r="D20" s="161" t="s">
        <v>66</v>
      </c>
      <c r="E20" s="161"/>
      <c r="F20" s="87"/>
    </row>
    <row r="21" spans="1:6" ht="22.2" customHeight="1">
      <c r="A21" s="145">
        <v>44105</v>
      </c>
      <c r="B21" s="112" t="s">
        <v>2</v>
      </c>
      <c r="D21" s="162">
        <v>81</v>
      </c>
      <c r="E21" s="163"/>
      <c r="F21" s="87"/>
    </row>
    <row r="22" spans="1:6" ht="13.5" customHeight="1">
      <c r="A22" s="164" t="s">
        <v>67</v>
      </c>
      <c r="B22" s="166" t="s">
        <v>68</v>
      </c>
      <c r="C22" s="166"/>
      <c r="D22" s="167" t="s">
        <v>236</v>
      </c>
      <c r="E22" s="167" t="s">
        <v>69</v>
      </c>
      <c r="F22" s="87"/>
    </row>
    <row r="23" spans="1:6">
      <c r="A23" s="165"/>
      <c r="B23" s="166"/>
      <c r="C23" s="166"/>
      <c r="D23" s="161"/>
      <c r="E23" s="161"/>
      <c r="F23" s="87"/>
    </row>
    <row r="24" spans="1:6">
      <c r="A24" s="40" t="s">
        <v>70</v>
      </c>
      <c r="B24" s="112" t="s">
        <v>71</v>
      </c>
      <c r="C24" s="112"/>
      <c r="D24" s="142" t="s">
        <v>436</v>
      </c>
      <c r="E24" s="41"/>
      <c r="F24" s="87"/>
    </row>
    <row r="25" spans="1:6">
      <c r="A25" s="36" t="s">
        <v>72</v>
      </c>
      <c r="B25" s="112"/>
      <c r="C25" s="112"/>
      <c r="D25" s="142">
        <v>3</v>
      </c>
      <c r="E25" s="33" t="s">
        <v>73</v>
      </c>
      <c r="F25" s="87"/>
    </row>
    <row r="26" spans="1:6">
      <c r="A26" s="36" t="s">
        <v>74</v>
      </c>
      <c r="B26" s="33"/>
      <c r="C26" s="33"/>
      <c r="D26" s="142">
        <v>3</v>
      </c>
      <c r="E26" s="33"/>
      <c r="F26" s="87"/>
    </row>
    <row r="27" spans="1:6">
      <c r="A27" s="36" t="s">
        <v>75</v>
      </c>
      <c r="B27" s="33"/>
      <c r="C27" s="33"/>
      <c r="D27" s="142">
        <v>3</v>
      </c>
      <c r="E27" s="33"/>
      <c r="F27" s="87"/>
    </row>
    <row r="28" spans="1:6">
      <c r="A28" s="36" t="s">
        <v>76</v>
      </c>
      <c r="B28" s="112"/>
      <c r="C28" s="112"/>
      <c r="D28" s="142">
        <v>3</v>
      </c>
      <c r="E28" s="33"/>
      <c r="F28" s="87"/>
    </row>
    <row r="29" spans="1:6">
      <c r="A29" s="40" t="s">
        <v>77</v>
      </c>
      <c r="B29" s="112" t="s">
        <v>71</v>
      </c>
      <c r="C29" s="112"/>
      <c r="D29" s="142" t="s">
        <v>437</v>
      </c>
      <c r="E29" s="41"/>
      <c r="F29" s="87"/>
    </row>
    <row r="30" spans="1:6">
      <c r="A30" s="36" t="s">
        <v>78</v>
      </c>
      <c r="B30" s="33"/>
      <c r="C30" s="33"/>
      <c r="D30" s="142">
        <v>3</v>
      </c>
      <c r="E30" s="33" t="s">
        <v>73</v>
      </c>
      <c r="F30" s="87"/>
    </row>
    <row r="31" spans="1:6" ht="45">
      <c r="A31" s="36" t="s">
        <v>79</v>
      </c>
      <c r="B31" s="112"/>
      <c r="C31" s="112"/>
      <c r="D31" s="142">
        <v>3</v>
      </c>
      <c r="E31" s="33"/>
      <c r="F31" s="87"/>
    </row>
    <row r="32" spans="1:6">
      <c r="A32" s="36" t="s">
        <v>80</v>
      </c>
      <c r="B32" s="112"/>
      <c r="C32" s="112"/>
      <c r="D32" s="142">
        <v>3</v>
      </c>
      <c r="E32" s="33"/>
      <c r="F32" s="87"/>
    </row>
    <row r="33" spans="1:6">
      <c r="A33" s="36" t="s">
        <v>81</v>
      </c>
      <c r="B33" s="112"/>
      <c r="C33" s="112"/>
      <c r="D33" s="142">
        <v>3</v>
      </c>
      <c r="E33" s="33"/>
      <c r="F33" s="87"/>
    </row>
    <row r="34" spans="1:6">
      <c r="A34" s="36" t="s">
        <v>82</v>
      </c>
      <c r="B34" s="112"/>
      <c r="C34" s="112"/>
      <c r="D34" s="142">
        <v>3</v>
      </c>
      <c r="E34" s="33"/>
      <c r="F34" s="87"/>
    </row>
    <row r="35" spans="1:6">
      <c r="A35" s="42" t="s">
        <v>83</v>
      </c>
      <c r="B35" s="112" t="s">
        <v>71</v>
      </c>
      <c r="C35" s="112"/>
      <c r="D35" s="142" t="s">
        <v>438</v>
      </c>
      <c r="E35" s="41"/>
      <c r="F35" s="87"/>
    </row>
    <row r="36" spans="1:6">
      <c r="A36" s="36" t="s">
        <v>84</v>
      </c>
      <c r="B36" s="112"/>
      <c r="C36" s="112"/>
      <c r="D36" s="142">
        <v>3</v>
      </c>
      <c r="E36" s="33"/>
      <c r="F36" s="87"/>
    </row>
    <row r="37" spans="1:6">
      <c r="A37" s="36" t="s">
        <v>85</v>
      </c>
      <c r="B37" s="112"/>
      <c r="C37" s="112"/>
      <c r="D37" s="142">
        <v>3</v>
      </c>
      <c r="E37" s="33"/>
      <c r="F37" s="87"/>
    </row>
    <row r="38" spans="1:6">
      <c r="A38" s="36" t="s">
        <v>86</v>
      </c>
      <c r="B38" s="112"/>
      <c r="C38" s="112"/>
      <c r="D38" s="142">
        <v>3</v>
      </c>
      <c r="E38" s="33"/>
      <c r="F38" s="87"/>
    </row>
    <row r="39" spans="1:6">
      <c r="A39" s="36" t="s">
        <v>87</v>
      </c>
      <c r="B39" s="112"/>
      <c r="C39" s="112"/>
      <c r="D39" s="142">
        <v>3</v>
      </c>
      <c r="E39" s="33"/>
      <c r="F39" s="87"/>
    </row>
    <row r="40" spans="1:6" ht="30">
      <c r="A40" s="36" t="s">
        <v>88</v>
      </c>
      <c r="B40" s="112"/>
      <c r="C40" s="112"/>
      <c r="D40" s="142">
        <v>3</v>
      </c>
      <c r="E40" s="33"/>
      <c r="F40" s="87"/>
    </row>
    <row r="41" spans="1:6">
      <c r="A41" s="36" t="s">
        <v>89</v>
      </c>
      <c r="B41" s="112"/>
      <c r="C41" s="112"/>
      <c r="D41" s="142">
        <v>3</v>
      </c>
      <c r="E41" s="33"/>
      <c r="F41" s="87"/>
    </row>
    <row r="42" spans="1:6">
      <c r="A42" s="36" t="s">
        <v>90</v>
      </c>
      <c r="B42" s="112"/>
      <c r="C42" s="112"/>
      <c r="D42" s="142">
        <v>3</v>
      </c>
      <c r="E42" s="33"/>
      <c r="F42" s="87"/>
    </row>
    <row r="43" spans="1:6">
      <c r="A43" s="42" t="s">
        <v>91</v>
      </c>
      <c r="B43" s="112" t="s">
        <v>71</v>
      </c>
      <c r="C43" s="112"/>
      <c r="D43" s="142" t="s">
        <v>438</v>
      </c>
      <c r="E43" s="33" t="s">
        <v>73</v>
      </c>
      <c r="F43" s="87"/>
    </row>
    <row r="44" spans="1:6">
      <c r="A44" s="36" t="s">
        <v>92</v>
      </c>
      <c r="B44" s="112"/>
      <c r="C44" s="112"/>
      <c r="D44" s="142">
        <v>3</v>
      </c>
      <c r="E44" s="33"/>
      <c r="F44" s="87"/>
    </row>
    <row r="45" spans="1:6">
      <c r="A45" s="36" t="s">
        <v>93</v>
      </c>
      <c r="B45" s="112"/>
      <c r="C45" s="112"/>
      <c r="D45" s="142">
        <v>3</v>
      </c>
      <c r="E45" s="33"/>
      <c r="F45" s="87"/>
    </row>
    <row r="46" spans="1:6">
      <c r="A46" s="36" t="s">
        <v>94</v>
      </c>
      <c r="B46" s="112"/>
      <c r="C46" s="112"/>
      <c r="D46" s="142">
        <v>3</v>
      </c>
      <c r="E46" s="33"/>
      <c r="F46" s="87"/>
    </row>
    <row r="47" spans="1:6" ht="30">
      <c r="A47" s="36" t="s">
        <v>95</v>
      </c>
      <c r="B47" s="112"/>
      <c r="C47" s="112"/>
      <c r="D47" s="142">
        <v>3</v>
      </c>
      <c r="E47" s="33"/>
      <c r="F47" s="87"/>
    </row>
    <row r="48" spans="1:6">
      <c r="A48" s="36" t="s">
        <v>96</v>
      </c>
      <c r="B48" s="112"/>
      <c r="C48" s="112"/>
      <c r="D48" s="142">
        <v>3</v>
      </c>
      <c r="E48" s="33"/>
      <c r="F48" s="87"/>
    </row>
    <row r="49" spans="1:8" ht="30">
      <c r="A49" s="36" t="s">
        <v>97</v>
      </c>
      <c r="B49" s="112"/>
      <c r="C49" s="112"/>
      <c r="D49" s="142">
        <v>3</v>
      </c>
      <c r="E49" s="33"/>
      <c r="F49" s="87"/>
    </row>
    <row r="50" spans="1:8">
      <c r="A50" s="36" t="s">
        <v>98</v>
      </c>
      <c r="B50" s="112"/>
      <c r="C50" s="112"/>
      <c r="D50" s="142">
        <v>3</v>
      </c>
      <c r="E50" s="33"/>
      <c r="F50" s="87"/>
    </row>
    <row r="51" spans="1:8">
      <c r="A51" s="42" t="s">
        <v>99</v>
      </c>
      <c r="B51" s="112" t="s">
        <v>71</v>
      </c>
      <c r="C51" s="112"/>
      <c r="D51" s="143">
        <v>43622</v>
      </c>
      <c r="E51" s="41"/>
      <c r="F51" s="87"/>
    </row>
    <row r="52" spans="1:8">
      <c r="A52" s="36" t="s">
        <v>100</v>
      </c>
      <c r="B52" s="112"/>
      <c r="C52" s="112"/>
      <c r="D52" s="142">
        <v>3</v>
      </c>
      <c r="E52" s="33" t="s">
        <v>73</v>
      </c>
      <c r="F52" s="87"/>
    </row>
    <row r="53" spans="1:8" ht="30">
      <c r="A53" s="36" t="s">
        <v>115</v>
      </c>
      <c r="B53" s="112"/>
      <c r="C53" s="112"/>
      <c r="D53" s="142">
        <v>3</v>
      </c>
      <c r="E53" s="33"/>
      <c r="F53" s="87"/>
    </row>
    <row r="54" spans="1:8">
      <c r="A54" s="42" t="s">
        <v>101</v>
      </c>
      <c r="B54" s="112" t="s">
        <v>71</v>
      </c>
      <c r="C54" s="112"/>
      <c r="D54" s="143">
        <v>43988</v>
      </c>
      <c r="E54" s="41"/>
      <c r="F54" s="87"/>
    </row>
    <row r="55" spans="1:8">
      <c r="A55" s="36" t="s">
        <v>102</v>
      </c>
      <c r="B55" s="112"/>
      <c r="C55" s="112"/>
      <c r="D55" s="142">
        <v>3</v>
      </c>
      <c r="E55" s="33" t="s">
        <v>73</v>
      </c>
      <c r="F55" s="87"/>
    </row>
    <row r="56" spans="1:8" ht="31.2">
      <c r="A56" s="36" t="s">
        <v>103</v>
      </c>
      <c r="B56" s="112"/>
      <c r="C56" s="112"/>
      <c r="D56" s="142" t="s">
        <v>439</v>
      </c>
      <c r="E56" s="33"/>
      <c r="F56" s="87"/>
    </row>
    <row r="57" spans="1:8" ht="30">
      <c r="A57" s="36" t="s">
        <v>104</v>
      </c>
      <c r="B57" s="112"/>
      <c r="C57" s="112"/>
      <c r="D57" s="142" t="s">
        <v>440</v>
      </c>
      <c r="E57" s="33"/>
      <c r="F57" s="87"/>
    </row>
    <row r="58" spans="1:8">
      <c r="A58" s="36" t="s">
        <v>105</v>
      </c>
      <c r="B58" s="112"/>
      <c r="C58" s="112"/>
      <c r="D58" s="142">
        <v>3</v>
      </c>
      <c r="E58" s="33"/>
      <c r="F58" s="87"/>
    </row>
    <row r="59" spans="1:8">
      <c r="A59" s="42" t="s">
        <v>106</v>
      </c>
      <c r="B59" s="160"/>
      <c r="C59" s="160"/>
      <c r="D59" s="144"/>
      <c r="E59" s="33" t="s">
        <v>73</v>
      </c>
      <c r="F59" s="87"/>
    </row>
    <row r="60" spans="1:8">
      <c r="A60" s="43" t="s">
        <v>107</v>
      </c>
      <c r="B60" s="87"/>
      <c r="C60" s="87"/>
      <c r="D60" s="87"/>
      <c r="E60" s="87"/>
      <c r="F60" s="87"/>
    </row>
    <row r="61" spans="1:8" ht="14.4" customHeight="1">
      <c r="A61" s="159" t="s">
        <v>108</v>
      </c>
      <c r="B61" s="159"/>
      <c r="C61" s="159"/>
      <c r="D61" s="159"/>
      <c r="E61" s="159"/>
      <c r="F61" s="88"/>
      <c r="G61" s="88"/>
      <c r="H61" s="88"/>
    </row>
    <row r="62" spans="1:8" ht="30.6" customHeight="1">
      <c r="A62" s="159"/>
      <c r="B62" s="159"/>
      <c r="C62" s="159"/>
      <c r="D62" s="159"/>
      <c r="E62" s="159"/>
      <c r="F62" s="88"/>
      <c r="G62" s="88"/>
      <c r="H62" s="88"/>
    </row>
    <row r="63" spans="1:8">
      <c r="A63" s="88"/>
      <c r="B63" s="88"/>
      <c r="C63" s="88"/>
      <c r="D63" s="88"/>
      <c r="E63" s="88"/>
      <c r="F63" s="88"/>
      <c r="G63" s="88"/>
      <c r="H63" s="88"/>
    </row>
    <row r="64" spans="1:8">
      <c r="A64" s="89"/>
      <c r="B64" s="89"/>
      <c r="C64" s="89"/>
      <c r="D64" s="89"/>
      <c r="E64" s="89"/>
      <c r="F64" s="89"/>
      <c r="G64" s="89"/>
      <c r="H64" s="89"/>
    </row>
    <row r="65" spans="1:8">
      <c r="A65" s="34" t="s">
        <v>116</v>
      </c>
      <c r="B65" s="88"/>
      <c r="C65" s="88"/>
      <c r="D65" s="44"/>
      <c r="E65" s="44"/>
      <c r="F65" s="44"/>
      <c r="G65" s="44"/>
      <c r="H65" s="89"/>
    </row>
    <row r="66" spans="1:8">
      <c r="A66" s="34" t="s">
        <v>117</v>
      </c>
      <c r="B66" s="88"/>
      <c r="C66" s="88"/>
      <c r="D66" s="44"/>
      <c r="E66" s="44"/>
      <c r="F66" s="44"/>
      <c r="G66" s="44"/>
      <c r="H66" s="89"/>
    </row>
    <row r="67" spans="1:8">
      <c r="A67" s="34" t="s">
        <v>109</v>
      </c>
      <c r="B67" s="88"/>
      <c r="C67" s="88"/>
      <c r="D67" s="88"/>
      <c r="E67" s="88"/>
      <c r="F67" s="44"/>
      <c r="G67" s="44"/>
      <c r="H67" s="89"/>
    </row>
    <row r="68" spans="1:8">
      <c r="A68" s="7" t="s">
        <v>110</v>
      </c>
      <c r="B68" s="88"/>
      <c r="C68" s="88"/>
      <c r="D68" s="88"/>
      <c r="E68" s="88"/>
      <c r="F68" s="88"/>
      <c r="G68" s="88"/>
      <c r="H68" s="89"/>
    </row>
    <row r="69" spans="1:8">
      <c r="A69" s="7" t="s">
        <v>111</v>
      </c>
      <c r="B69" s="88"/>
      <c r="C69" s="88"/>
      <c r="D69" s="88"/>
      <c r="E69" s="88"/>
      <c r="F69" s="88"/>
      <c r="G69" s="88"/>
      <c r="H69" s="89"/>
    </row>
    <row r="70" spans="1:8">
      <c r="A70" s="7" t="s">
        <v>112</v>
      </c>
      <c r="B70" s="88"/>
      <c r="C70" s="88"/>
      <c r="D70" s="88"/>
      <c r="E70" s="88"/>
      <c r="F70" s="88"/>
      <c r="G70" s="88"/>
      <c r="H70" s="89"/>
    </row>
    <row r="71" spans="1:8">
      <c r="A71" s="45" t="s">
        <v>113</v>
      </c>
      <c r="B71" s="44"/>
      <c r="C71" s="44"/>
      <c r="D71" s="44"/>
      <c r="E71" s="44"/>
      <c r="F71" s="44"/>
      <c r="G71" s="44"/>
      <c r="H71" s="89"/>
    </row>
    <row r="72" spans="1:8">
      <c r="A72" s="7" t="s">
        <v>114</v>
      </c>
      <c r="B72" s="88"/>
      <c r="C72" s="88"/>
      <c r="D72" s="88"/>
      <c r="E72" s="88"/>
      <c r="F72" s="88"/>
      <c r="G72" s="88"/>
      <c r="H72" s="89"/>
    </row>
    <row r="75" spans="1:8">
      <c r="A75" s="95" t="s">
        <v>202</v>
      </c>
      <c r="B75" s="96"/>
      <c r="C75" s="97"/>
    </row>
    <row r="76" spans="1:8" ht="30">
      <c r="A76" s="99" t="s">
        <v>297</v>
      </c>
      <c r="B76" s="55" t="s">
        <v>442</v>
      </c>
      <c r="C76" s="100"/>
    </row>
    <row r="77" spans="1:8" ht="45">
      <c r="A77" s="99" t="s">
        <v>298</v>
      </c>
      <c r="B77" s="55" t="s">
        <v>441</v>
      </c>
      <c r="C77" s="55"/>
    </row>
  </sheetData>
  <mergeCells count="8">
    <mergeCell ref="A61:E62"/>
    <mergeCell ref="B59:C59"/>
    <mergeCell ref="D20:E20"/>
    <mergeCell ref="D21:E21"/>
    <mergeCell ref="A22:A23"/>
    <mergeCell ref="B22:C23"/>
    <mergeCell ref="D22:D23"/>
    <mergeCell ref="E22:E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Thierry Schmitt, DOPS/MIP/BATHY</cp:lastModifiedBy>
  <cp:lastPrinted>2020-06-15T08:28:46Z</cp:lastPrinted>
  <dcterms:created xsi:type="dcterms:W3CDTF">2018-04-24T06:01:14Z</dcterms:created>
  <dcterms:modified xsi:type="dcterms:W3CDTF">2020-10-13T08:10:40Z</dcterms:modified>
</cp:coreProperties>
</file>