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96" yWindow="-96" windowWidth="19392" windowHeight="11592" tabRatio="773" activeTab="9"/>
  </bookViews>
  <sheets>
    <sheet name="Themes" sheetId="23" r:id="rId1"/>
    <sheet name="Comments" sheetId="32" r:id="rId2"/>
    <sheet name="1(Data)" sheetId="29" r:id="rId3"/>
    <sheet name="2(Products)" sheetId="24" r:id="rId4"/>
    <sheet name="3(Data providers)" sheetId="3" r:id="rId5"/>
    <sheet name="4(Web services)" sheetId="11" r:id="rId6"/>
    <sheet name="5(User stats)&amp;6(Use case stats)" sheetId="13" r:id="rId7"/>
    <sheet name="7(Analytics)" sheetId="28" r:id="rId8"/>
    <sheet name="8(User friendliness)" sheetId="26" r:id="rId9"/>
    <sheet name="9-10-11(User stats)" sheetId="27" r:id="rId10"/>
  </sheets>
  <definedNames>
    <definedName name="_ftn1" localSheetId="2">'1(Data)'!#REF!</definedName>
    <definedName name="_ftn2" localSheetId="2">'1(Data)'!#REF!</definedName>
    <definedName name="_ftn3" localSheetId="2">'1(Data)'!$A$31</definedName>
    <definedName name="_ftn4" localSheetId="2">'1(Data)'!#REF!</definedName>
    <definedName name="_ftn5" localSheetId="2">'1(Data)'!#REF!</definedName>
    <definedName name="_ftn6" localSheetId="2">'1(Data)'!$A$35</definedName>
    <definedName name="_ftnref1" localSheetId="2">'1(Data)'!$A$6</definedName>
    <definedName name="_ftnref2" localSheetId="2">'1(Data)'!$B$6</definedName>
    <definedName name="_ftnref3" localSheetId="2">'1(Data)'!$C$6</definedName>
    <definedName name="_ftnref4" localSheetId="2">'1(Data)'!$P$6</definedName>
    <definedName name="_ftnref5" localSheetId="2">'1(Data)'!$Q$6</definedName>
    <definedName name="_ftnref6" localSheetId="2">'1(Data)'!$A$9</definedName>
    <definedName name="_Toc509591800" localSheetId="2">'1(Data)'!$A$1</definedName>
    <definedName name="_Toc509591802" localSheetId="4">'3(Data providers)'!$A$1</definedName>
    <definedName name="_Toc509591811" localSheetId="5">'4(Web services)'!$A$1</definedName>
    <definedName name="_Toc509591813" localSheetId="6">'5(User stats)&amp;6(Use case stats)'!$A$2</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25" i="24" l="1"/>
  <c r="E25" i="24"/>
  <c r="G13" i="24"/>
  <c r="B71" i="13" l="1"/>
  <c r="B69" i="13"/>
  <c r="B68" i="13"/>
  <c r="B67" i="13"/>
  <c r="B66" i="13"/>
  <c r="B63" i="13"/>
  <c r="B61" i="13"/>
  <c r="B59" i="13"/>
  <c r="B58" i="13"/>
  <c r="B53" i="13"/>
  <c r="B51" i="13"/>
  <c r="B49" i="13"/>
  <c r="B47" i="13"/>
  <c r="B43" i="13"/>
  <c r="B38" i="13"/>
  <c r="B37" i="13"/>
  <c r="B34" i="13"/>
  <c r="B33" i="13"/>
  <c r="B31" i="13"/>
  <c r="B30" i="13"/>
  <c r="B28" i="13"/>
  <c r="B65" i="13" s="1"/>
  <c r="B25" i="13"/>
  <c r="B23" i="13"/>
  <c r="Q47" i="24"/>
  <c r="N47" i="24"/>
  <c r="H48" i="24"/>
  <c r="H47" i="24"/>
  <c r="G47" i="29" l="1"/>
  <c r="O22" i="29"/>
  <c r="M22" i="29"/>
  <c r="K22" i="29"/>
  <c r="I22" i="29"/>
  <c r="G22" i="29"/>
  <c r="E22" i="29"/>
  <c r="C22" i="29"/>
  <c r="D10" i="29"/>
  <c r="A16" i="32" l="1"/>
  <c r="A17" i="32"/>
  <c r="A15" i="32"/>
  <c r="A14" i="32"/>
  <c r="A13" i="32"/>
  <c r="A11" i="32" l="1"/>
  <c r="A12" i="32"/>
  <c r="A10" i="32"/>
  <c r="B10" i="32"/>
  <c r="A9" i="32"/>
  <c r="A8" i="32"/>
  <c r="A7" i="32"/>
  <c r="A5" i="32"/>
  <c r="A4" i="32"/>
  <c r="B4" i="32"/>
  <c r="B17" i="32" l="1"/>
  <c r="B16" i="32"/>
  <c r="B15" i="32"/>
  <c r="B14" i="32"/>
  <c r="B13" i="32"/>
  <c r="B12" i="32"/>
  <c r="B11" i="32"/>
  <c r="B9" i="32"/>
  <c r="B8" i="32"/>
  <c r="B7" i="32"/>
  <c r="B5" i="32"/>
</calcChain>
</file>

<file path=xl/sharedStrings.xml><?xml version="1.0" encoding="utf-8"?>
<sst xmlns="http://schemas.openxmlformats.org/spreadsheetml/2006/main" count="887" uniqueCount="447">
  <si>
    <t>Theme</t>
  </si>
  <si>
    <t>Sub-themes</t>
  </si>
  <si>
    <t>Bathymetry</t>
  </si>
  <si>
    <t>Geology</t>
  </si>
  <si>
    <t>Seabed habitats</t>
  </si>
  <si>
    <t>Seabed habitats (littoral, sublittoral and deep sea), Chemistry (Dissolved gasses), Physics (Optical properties, Temperature at the seabed, Salinity at the seabed, Currents at the seabed, Waves at the seabed)</t>
  </si>
  <si>
    <t>Physics</t>
  </si>
  <si>
    <t>Temperature in the water column, Salinity in the water column, Sea surface currents, Water Optical properties, Sea Level, Atmospheric parameters, Water Conductivity/Biogeochemical, Waves, Winds, River, Underwater noise, Ice coverage</t>
  </si>
  <si>
    <t>Chemistry</t>
  </si>
  <si>
    <t>Biology</t>
  </si>
  <si>
    <t>Human Activities</t>
  </si>
  <si>
    <t>Portal</t>
  </si>
  <si>
    <t>Measurement unit</t>
  </si>
  <si>
    <t>Redundancy</t>
  </si>
  <si>
    <t>Reported unit</t>
  </si>
  <si>
    <t>Number of CDIs = Number of datasets</t>
  </si>
  <si>
    <t>No</t>
  </si>
  <si>
    <t>Datasets</t>
  </si>
  <si>
    <t>Count records (1 record = 1 data file), including the data needed to build data products.</t>
  </si>
  <si>
    <t>Records</t>
  </si>
  <si>
    <t>Number of data records, meaning the total number of lines of all data sets</t>
  </si>
  <si>
    <t>Count number of platforms. Total volume counts the total number of platforms without redundancy. The temporal aspect of data is removed from this indicator.</t>
  </si>
  <si>
    <t xml:space="preserve">if one platform measures x parameters (=themes), then it is counted x times in the break down table. </t>
  </si>
  <si>
    <t>Platforms</t>
  </si>
  <si>
    <t>Yes, one CDI can cover several themes</t>
  </si>
  <si>
    <t>Count datasets</t>
  </si>
  <si>
    <t>Add up points, lines and polygons. For points, lines and polygons linking to a related table, also count records from related tables add append below the number of parent records. Temporal, automatically acquired, new records are counted.</t>
  </si>
  <si>
    <t>Country</t>
  </si>
  <si>
    <t>Organisation name</t>
  </si>
  <si>
    <t xml:space="preserve">[1] The human activities datasets are composed by objects and related tables that store records (relational databases). </t>
  </si>
  <si>
    <t xml:space="preserve">Each year new records are added to each of these tables. So it is more accurate to report both the number of the objects and the number of new records. </t>
  </si>
  <si>
    <t>Means of information collection</t>
  </si>
  <si>
    <t>Use case title</t>
  </si>
  <si>
    <t>Release date</t>
  </si>
  <si>
    <t>Appears in Central Portal</t>
  </si>
  <si>
    <t>Acidity, Antifoulants, Chlorophyll, Dissolved gasses, Fertilizers, Hydrocarbons, Heavy metals, Organic Matter, Marine litter, Polychlorinated biphenyls, Pesticides and biocides, Radionuclides, Silicates</t>
  </si>
  <si>
    <t>Number of views on Central Portal in reporting period</t>
  </si>
  <si>
    <t>Number of views on Portal in reporting period (if applicable)</t>
  </si>
  <si>
    <t>Reporting date</t>
  </si>
  <si>
    <t>Portal name</t>
  </si>
  <si>
    <t>Type of data sought/supplied: data, data product, both?</t>
  </si>
  <si>
    <t>Sub-theme(s)</t>
  </si>
  <si>
    <t>WMS</t>
  </si>
  <si>
    <t>Aggregate extraction, Algae production, Aquaculture, Cables, Cultural heritage, Dredging, Environment, Fisheries, Hydrocarbon extraction, Main Ports, Nuclear power plants, Ocean energy facilities, Other forms of area management/designation, Pipelines, Shipping density, Waste, Wind farms</t>
  </si>
  <si>
    <t>(+ Related records when relevant [1])</t>
  </si>
  <si>
    <t>Grid cells</t>
  </si>
  <si>
    <t>Yes</t>
  </si>
  <si>
    <t>Algae, Angiosperms, Benthos, Birds, Fish, Mammals, Phytoplankton, Reptiles, Zooplankton</t>
  </si>
  <si>
    <t>Datasets (can contain records from different subthemes/ functional groups)</t>
  </si>
  <si>
    <t>Seabed Substrate, Sea-floor Geology, Coastal Behavior, Geological events and probabilities, Mineral Occurrences, Submerged Landscapes</t>
  </si>
  <si>
    <t>[2] The list of sub-themes is provided in the first tab.</t>
  </si>
  <si>
    <t>Map viewer</t>
  </si>
  <si>
    <t>WCS</t>
  </si>
  <si>
    <t>WFS</t>
  </si>
  <si>
    <t>.. [unit]</t>
  </si>
  <si>
    <t>Volume unit [1]</t>
  </si>
  <si>
    <t>Number of users giving information [2]</t>
  </si>
  <si>
    <t>Organisation type</t>
  </si>
  <si>
    <t xml:space="preserve">Total number of users </t>
  </si>
  <si>
    <t>% of users [3]</t>
  </si>
  <si>
    <t>Main use cases and application areas [4]</t>
  </si>
  <si>
    <t>[3] Percentage of users which belong to this organisation type.</t>
  </si>
  <si>
    <t>[4] Compile a bullet-point list of use cases from user form or oral feedback. A few words per use-case suffice. These use cases can be repeated in each interface table.</t>
  </si>
  <si>
    <t>% of users [6]</t>
  </si>
  <si>
    <t>Matomo</t>
  </si>
  <si>
    <t>Analytics tool</t>
  </si>
  <si>
    <t>Visual harmonisation  score</t>
  </si>
  <si>
    <t>Harmonisation elements</t>
  </si>
  <si>
    <t>Description</t>
  </si>
  <si>
    <r>
      <t xml:space="preserve">Trend
</t>
    </r>
    <r>
      <rPr>
        <sz val="10"/>
        <color rgb="FF333333"/>
        <rFont val="Open Sans"/>
        <family val="2"/>
      </rPr>
      <t>(+ - =)</t>
    </r>
  </si>
  <si>
    <t>Logo usage</t>
  </si>
  <si>
    <t>subtotal</t>
  </si>
  <si>
    <t>Logo position</t>
  </si>
  <si>
    <t>(+ - =)</t>
  </si>
  <si>
    <t>Logo type</t>
  </si>
  <si>
    <t>Logo size</t>
  </si>
  <si>
    <t>Logo url</t>
  </si>
  <si>
    <t>Font usage</t>
  </si>
  <si>
    <t>Font type</t>
  </si>
  <si>
    <t>Font usage (capital letters, etc.)</t>
  </si>
  <si>
    <t>Font spacing</t>
  </si>
  <si>
    <t>Font colour</t>
  </si>
  <si>
    <t>Font justification</t>
  </si>
  <si>
    <t>Webportal header</t>
  </si>
  <si>
    <t>Pattern usage</t>
  </si>
  <si>
    <t>Header size</t>
  </si>
  <si>
    <t xml:space="preserve">Search box </t>
  </si>
  <si>
    <t>Contact Us button</t>
  </si>
  <si>
    <t>Submit Data button</t>
  </si>
  <si>
    <t xml:space="preserve">Favicon </t>
  </si>
  <si>
    <t>Stripline colour</t>
  </si>
  <si>
    <t>Footer structure</t>
  </si>
  <si>
    <t>Footer size</t>
  </si>
  <si>
    <t>Footer elements</t>
  </si>
  <si>
    <t>Footer visuals</t>
  </si>
  <si>
    <t>EC Acknowledgement</t>
  </si>
  <si>
    <t>EC flag</t>
  </si>
  <si>
    <t>Link to social media</t>
  </si>
  <si>
    <t>Social Media icons</t>
  </si>
  <si>
    <t>Policy Privacy</t>
  </si>
  <si>
    <t>Presence</t>
  </si>
  <si>
    <t>Main menu</t>
  </si>
  <si>
    <t xml:space="preserve">User experience </t>
  </si>
  <si>
    <t xml:space="preserve">Sub menu </t>
  </si>
  <si>
    <t>Menu tabs terminology</t>
  </si>
  <si>
    <t>Menu size</t>
  </si>
  <si>
    <t>Responsive</t>
  </si>
  <si>
    <t>[1] Compliant with the visual guidelines (3pt), Not completely compliant with the visual guidelines (1pt), Not compliant (0 pt).</t>
  </si>
  <si>
    <t>[2] The “GDPR compliant” parameter is aimed at evaluating the correct adoption of the GDPR elements related to websites.
The parameter doesn’t assess the Privacy Policy text per se, as this must be done by legal experts.
The total score is the result of the assessment of the following elements:</t>
  </si>
  <si>
    <t xml:space="preserve">Forms: </t>
  </si>
  <si>
    <t>All webforms must have checkboxes stating “I accept the Privacy Policy” with a link to the Privacy Policy</t>
  </si>
  <si>
    <t>All webforms must clearly indicate what mailing service is used and it has to be reported in the Privacy Policy</t>
  </si>
  <si>
    <t>Where a Newsletter signup exists, the website needs to indicate WHY user’s personal data is collected</t>
  </si>
  <si>
    <t>Layout:</t>
  </si>
  <si>
    <t>The Privacy Policy must be linked in all the webpages</t>
  </si>
  <si>
    <t>GDPR compliant [2]</t>
  </si>
  <si>
    <r>
      <t xml:space="preserve">SSL: </t>
    </r>
    <r>
      <rPr>
        <sz val="9"/>
        <color rgb="FF333333"/>
        <rFont val="Open Sans"/>
        <family val="2"/>
      </rPr>
      <t xml:space="preserve">The website </t>
    </r>
    <r>
      <rPr>
        <b/>
        <sz val="9"/>
        <color rgb="FF333333"/>
        <rFont val="Open Sans"/>
        <family val="2"/>
      </rPr>
      <t>MUST</t>
    </r>
    <r>
      <rPr>
        <sz val="9"/>
        <color rgb="FF333333"/>
        <rFont val="Open Sans"/>
        <family val="2"/>
      </rPr>
      <t xml:space="preserve"> have an SSL Certificate</t>
    </r>
  </si>
  <si>
    <r>
      <t xml:space="preserve">Cookies: </t>
    </r>
    <r>
      <rPr>
        <sz val="9"/>
        <color rgb="FF333333"/>
        <rFont val="Open Sans"/>
        <family val="2"/>
      </rPr>
      <t>The Cookies notification must be visible</t>
    </r>
  </si>
  <si>
    <t>If not supplied upon approaching: reason why? (reply from organisation)</t>
  </si>
  <si>
    <t>Please highlight newly added data products within this reporting period.</t>
  </si>
  <si>
    <t>Please highlight newly added data within this reporting period.</t>
  </si>
  <si>
    <t>Trend on data</t>
  </si>
  <si>
    <t>Baltic (%)</t>
  </si>
  <si>
    <t>Black Sea (%)</t>
  </si>
  <si>
    <t>Med Sea (%)</t>
  </si>
  <si>
    <t>North Sea (%)</t>
  </si>
  <si>
    <t>Other Seas (%)</t>
  </si>
  <si>
    <t>Name of sub-theme/ interface</t>
  </si>
  <si>
    <t>[1] Indicate the total volume of downloadable items in relation to the unit in which they are downloadable (e.g. the total volume or number of CDIs/records/datasets/... available for download) – clearly specify the unit.</t>
  </si>
  <si>
    <r>
      <t xml:space="preserve">Unit and Total Volume </t>
    </r>
    <r>
      <rPr>
        <b/>
        <sz val="10"/>
        <color rgb="FF333333"/>
        <rFont val="Open Sans"/>
        <family val="2"/>
      </rPr>
      <t>available</t>
    </r>
    <r>
      <rPr>
        <sz val="10"/>
        <color rgb="FF333333"/>
        <rFont val="Open Sans"/>
        <family val="2"/>
      </rPr>
      <t xml:space="preserve"> for download [1]</t>
    </r>
  </si>
  <si>
    <r>
      <t xml:space="preserve">Total Volume </t>
    </r>
    <r>
      <rPr>
        <b/>
        <sz val="10"/>
        <color rgb="FF333333"/>
        <rFont val="Open Sans"/>
        <family val="2"/>
      </rPr>
      <t>downloaded</t>
    </r>
    <r>
      <rPr>
        <sz val="10"/>
        <color rgb="FF333333"/>
        <rFont val="Open Sans"/>
        <family val="2"/>
      </rPr>
      <t xml:space="preserve"> in GigaBytes [2]</t>
    </r>
  </si>
  <si>
    <t>[3] Trend compares the result with previous period.</t>
  </si>
  <si>
    <t xml:space="preserve">[1] Indicate the volume unit of measurement: “records”, “data sets”, or “platforms”. </t>
  </si>
  <si>
    <t>Arctic (%)</t>
  </si>
  <si>
    <t>Trend on data products</t>
  </si>
  <si>
    <t>Provide detailed description of geospatial density of the data in the narrative.</t>
  </si>
  <si>
    <t>[1] Which portal interfaces are concerned by the table statistics: e.g. map viewer, data download service? Some interfaces like web-services are not well suited for user information gathering and can be reported in a separate table.</t>
  </si>
  <si>
    <t>Asia</t>
  </si>
  <si>
    <t>[6] Percentage of users belonging to this region.</t>
  </si>
  <si>
    <t>Human Interface 
(Actions carried out by the user)</t>
  </si>
  <si>
    <t>Machine Interface 
(Data accessed programmatically - Software that would receive data/data products/external data products through software)</t>
  </si>
  <si>
    <t>Is it: a Data product or an External product?</t>
  </si>
  <si>
    <t>Breakdown of sub-theme</t>
  </si>
  <si>
    <t>Date product was built/ updated</t>
  </si>
  <si>
    <t>Name of the data product 
(description in the narrative)</t>
  </si>
  <si>
    <t>Web service Trends [4]</t>
  </si>
  <si>
    <t>Albania</t>
  </si>
  <si>
    <t>Andorra</t>
  </si>
  <si>
    <t>Austria</t>
  </si>
  <si>
    <t>Belarus</t>
  </si>
  <si>
    <t>Belgium</t>
  </si>
  <si>
    <t>Bosnia and Herzegovina</t>
  </si>
  <si>
    <t>Bulgaria</t>
  </si>
  <si>
    <t>Croatia</t>
  </si>
  <si>
    <t>Czech Republic (Czechia)</t>
  </si>
  <si>
    <t>Denmark</t>
  </si>
  <si>
    <t>Estonia</t>
  </si>
  <si>
    <t>Finland</t>
  </si>
  <si>
    <t>France</t>
  </si>
  <si>
    <t>Germany</t>
  </si>
  <si>
    <t>Greece</t>
  </si>
  <si>
    <t>Hungary</t>
  </si>
  <si>
    <t>Iceland</t>
  </si>
  <si>
    <t>Ireland</t>
  </si>
  <si>
    <t>Italy</t>
  </si>
  <si>
    <t>Latvia</t>
  </si>
  <si>
    <t>Liechtenstein</t>
  </si>
  <si>
    <t>Lithuania</t>
  </si>
  <si>
    <t>Luxembourg</t>
  </si>
  <si>
    <t>Malta</t>
  </si>
  <si>
    <t>Moldova</t>
  </si>
  <si>
    <t>Monaco</t>
  </si>
  <si>
    <t>Montenegro</t>
  </si>
  <si>
    <t>Netherlands</t>
  </si>
  <si>
    <t>North Macedonia</t>
  </si>
  <si>
    <t>Norway</t>
  </si>
  <si>
    <t>Poland</t>
  </si>
  <si>
    <t>Portugal</t>
  </si>
  <si>
    <t>Romania</t>
  </si>
  <si>
    <t>Russia</t>
  </si>
  <si>
    <t>San Marino</t>
  </si>
  <si>
    <t>Serbia</t>
  </si>
  <si>
    <t>Slovakia</t>
  </si>
  <si>
    <t>Slovenia</t>
  </si>
  <si>
    <t>Spain</t>
  </si>
  <si>
    <t>Sweden</t>
  </si>
  <si>
    <t>Switzerland</t>
  </si>
  <si>
    <t>Ukraine</t>
  </si>
  <si>
    <t>United Kingdom</t>
  </si>
  <si>
    <t>Organisation type [1]</t>
  </si>
  <si>
    <t xml:space="preserve">[1] The organisation types are: </t>
  </si>
  <si>
    <t>Comments on the progress indicators in the excel template</t>
  </si>
  <si>
    <t>Progress indicator</t>
  </si>
  <si>
    <t xml:space="preserve">Comment </t>
  </si>
  <si>
    <t>On this sheet, there are 3 tables to fill in</t>
  </si>
  <si>
    <t>Add any other interfaces as required/available</t>
  </si>
  <si>
    <t>Indicator 5: Statistics on information volunteered through download forms</t>
  </si>
  <si>
    <t>Please use the following figures: Atlantic 7.281.229 km²; Arctic 5.610.745 km²; Baltic 392.215 km²; Black Sea 473.894 km²; Mediterranean Sea 2.516.652 km²; North Sea 654.179 km².</t>
  </si>
  <si>
    <t>Number of WFS requests 
(previous quarter)</t>
  </si>
  <si>
    <r>
      <t xml:space="preserve">Number of manual </t>
    </r>
    <r>
      <rPr>
        <b/>
        <sz val="10"/>
        <color rgb="FF333333"/>
        <rFont val="Open Sans"/>
        <family val="2"/>
      </rPr>
      <t xml:space="preserve">downloads
</t>
    </r>
    <r>
      <rPr>
        <sz val="10"/>
        <color rgb="FF333333"/>
        <rFont val="Open Sans"/>
        <family val="2"/>
      </rPr>
      <t>(</t>
    </r>
    <r>
      <rPr>
        <b/>
        <sz val="10"/>
        <color rgb="FF333333"/>
        <rFont val="Open Sans"/>
        <family val="2"/>
      </rPr>
      <t>previous quarter</t>
    </r>
    <r>
      <rPr>
        <sz val="10"/>
        <color rgb="FF333333"/>
        <rFont val="Open Sans"/>
        <family val="2"/>
      </rPr>
      <t>)</t>
    </r>
  </si>
  <si>
    <r>
      <t xml:space="preserve">Number of manual </t>
    </r>
    <r>
      <rPr>
        <b/>
        <sz val="10"/>
        <color rgb="FF333333"/>
        <rFont val="Open Sans"/>
        <family val="2"/>
      </rPr>
      <t>downloads</t>
    </r>
    <r>
      <rPr>
        <sz val="10"/>
        <color rgb="FF333333"/>
        <rFont val="Open Sans"/>
        <family val="2"/>
      </rPr>
      <t xml:space="preserve"> 
(</t>
    </r>
    <r>
      <rPr>
        <b/>
        <sz val="10"/>
        <color rgb="FF333333"/>
        <rFont val="Open Sans"/>
        <family val="2"/>
      </rPr>
      <t>this quarter</t>
    </r>
    <r>
      <rPr>
        <sz val="10"/>
        <color rgb="FF333333"/>
        <rFont val="Open Sans"/>
        <family val="2"/>
      </rPr>
      <t>)</t>
    </r>
  </si>
  <si>
    <r>
      <t xml:space="preserve">Number of </t>
    </r>
    <r>
      <rPr>
        <b/>
        <sz val="10"/>
        <color rgb="FF333333"/>
        <rFont val="Open Sans"/>
        <family val="2"/>
      </rPr>
      <t>WFS</t>
    </r>
    <r>
      <rPr>
        <sz val="10"/>
        <color rgb="FF333333"/>
        <rFont val="Open Sans"/>
        <family val="2"/>
      </rPr>
      <t xml:space="preserve"> requests 
(this quarter)</t>
    </r>
  </si>
  <si>
    <t>Explanation of the trends and statistics</t>
  </si>
  <si>
    <t>[4] Specify the number (and not the %) of WMS/WFS requests, taking into account the measurement unit of Downloadable Volume. If not applicable, then write n.a.</t>
  </si>
  <si>
    <t>[2] Decimal definition 1 GB = 1000^3 bytes.</t>
  </si>
  <si>
    <t>Others</t>
  </si>
  <si>
    <t>Copy-paste screenshots of the graphs of the information from dashboard</t>
  </si>
  <si>
    <t>Copy-paste screenshot of the graphs of the information from dashboard</t>
  </si>
  <si>
    <t>[2] Relevant when the user form is optional.</t>
  </si>
  <si>
    <t>Were there any changes compared to the previous quarter?</t>
  </si>
  <si>
    <t>List all organisations that have supplied data voluntarily or upon request/approach witin this quarter</t>
  </si>
  <si>
    <t>The scores are provided by Trust-IT</t>
  </si>
  <si>
    <t>Refer to the guidance provided by the EMODnet Secretariat ("EMODnet Use Cases: Guidance and Procedures")</t>
  </si>
  <si>
    <t>5) Statistics on information volunteered through download forms</t>
  </si>
  <si>
    <t>The purpose of this indicator is to have an oversight of the types of organisations supplying data and to measure the extent of restricted data</t>
  </si>
  <si>
    <t>The purpose of this indicator is to provide detail on the status of the various interfaces to data &amp; products on the portals</t>
  </si>
  <si>
    <t>Express as a percentage data and products available in each service</t>
  </si>
  <si>
    <t>[1] Please explain decision in the narrative</t>
  </si>
  <si>
    <t>Approached or volunteered?</t>
  </si>
  <si>
    <t>The purpose of this indicator is to gauge the extent of the dedicated community</t>
  </si>
  <si>
    <t>Data derived from the portal's download form(s)</t>
  </si>
  <si>
    <t>Please refer to "Explanation of the trends and statistics" below</t>
  </si>
  <si>
    <t>The purpose of this sheet is to provide a status overview of the different sub-theme data available on the portal and the download frequency by users</t>
  </si>
  <si>
    <t>The purpose of this sheet is to provide a status overview of the different sub-theme data products available on the portal and the download frequency by users</t>
  </si>
  <si>
    <t>Academia/Research</t>
  </si>
  <si>
    <t>Government/Public administration</t>
  </si>
  <si>
    <t>NGOs/Civil society</t>
  </si>
  <si>
    <t>% of restricted data [2] 
(or #restricted/# not restricted)</t>
  </si>
  <si>
    <r>
      <t xml:space="preserve">Trend number of downloads (%) </t>
    </r>
    <r>
      <rPr>
        <sz val="10"/>
        <color rgb="FF333333"/>
        <rFont val="Open Sans"/>
        <family val="2"/>
      </rPr>
      <t>[3]</t>
    </r>
  </si>
  <si>
    <r>
      <t xml:space="preserve">Trend number of WMS requests (%) </t>
    </r>
    <r>
      <rPr>
        <sz val="10"/>
        <color rgb="FF333333"/>
        <rFont val="Open Sans"/>
        <family val="2"/>
      </rPr>
      <t>[3]</t>
    </r>
  </si>
  <si>
    <r>
      <t xml:space="preserve">Trend number of WFS requests (%) </t>
    </r>
    <r>
      <rPr>
        <sz val="10"/>
        <color rgb="FF333333"/>
        <rFont val="Open Sans"/>
        <family val="2"/>
      </rPr>
      <t>[3]</t>
    </r>
  </si>
  <si>
    <r>
      <t xml:space="preserve">Total number of </t>
    </r>
    <r>
      <rPr>
        <b/>
        <i/>
        <u/>
        <sz val="10"/>
        <color rgb="FF333333"/>
        <rFont val="Open Sans"/>
        <family val="2"/>
      </rPr>
      <t>built</t>
    </r>
    <r>
      <rPr>
        <b/>
        <i/>
        <sz val="10"/>
        <color rgb="FF333333"/>
        <rFont val="Open Sans"/>
        <family val="2"/>
      </rPr>
      <t xml:space="preserve"> data products in portal </t>
    </r>
    <r>
      <rPr>
        <sz val="10"/>
        <color rgb="FF333333"/>
        <rFont val="Open Sans"/>
        <family val="2"/>
      </rPr>
      <t>[1]</t>
    </r>
  </si>
  <si>
    <r>
      <t xml:space="preserve">Total number of </t>
    </r>
    <r>
      <rPr>
        <b/>
        <i/>
        <u/>
        <sz val="10"/>
        <color rgb="FF333333"/>
        <rFont val="Open Sans"/>
        <family val="2"/>
      </rPr>
      <t>external</t>
    </r>
    <r>
      <rPr>
        <b/>
        <i/>
        <sz val="10"/>
        <color rgb="FF333333"/>
        <rFont val="Open Sans"/>
        <family val="2"/>
      </rPr>
      <t xml:space="preserve"> data products in portal </t>
    </r>
    <r>
      <rPr>
        <sz val="10"/>
        <color rgb="FF333333"/>
        <rFont val="Open Sans"/>
        <family val="2"/>
      </rPr>
      <t>[1]</t>
    </r>
  </si>
  <si>
    <r>
      <t xml:space="preserve">Sub-theme </t>
    </r>
    <r>
      <rPr>
        <sz val="10"/>
        <color rgb="FF333333"/>
        <rFont val="Open Sans"/>
        <family val="2"/>
      </rPr>
      <t>[2]</t>
    </r>
  </si>
  <si>
    <r>
      <t xml:space="preserve">Sub-theme/ interface name </t>
    </r>
    <r>
      <rPr>
        <sz val="10"/>
        <color rgb="FF333333"/>
        <rFont val="Open Sans"/>
        <family val="2"/>
      </rPr>
      <t>[1]</t>
    </r>
  </si>
  <si>
    <r>
      <t>Interfaces</t>
    </r>
    <r>
      <rPr>
        <sz val="10"/>
        <color rgb="FF333333"/>
        <rFont val="Open Sans"/>
        <family val="2"/>
      </rPr>
      <t xml:space="preserve"> [1]</t>
    </r>
  </si>
  <si>
    <r>
      <t xml:space="preserve">Score </t>
    </r>
    <r>
      <rPr>
        <sz val="10"/>
        <color rgb="FF333333"/>
        <rFont val="Open Sans"/>
        <family val="2"/>
      </rPr>
      <t>[1]</t>
    </r>
    <r>
      <rPr>
        <i/>
        <sz val="10"/>
        <color rgb="FF333333"/>
        <rFont val="Open Sans"/>
        <family val="2"/>
      </rPr>
      <t xml:space="preserve">
</t>
    </r>
    <r>
      <rPr>
        <sz val="10"/>
        <color rgb="FF333333"/>
        <rFont val="Open Sans"/>
        <family val="2"/>
      </rPr>
      <t>(3 1 0)</t>
    </r>
  </si>
  <si>
    <t>Number of WMS requests 
(previous quarter)</t>
  </si>
  <si>
    <t>Business and Private company</t>
  </si>
  <si>
    <r>
      <t xml:space="preserve">Number of </t>
    </r>
    <r>
      <rPr>
        <b/>
        <sz val="10"/>
        <color rgb="FF333333"/>
        <rFont val="Open Sans"/>
        <family val="2"/>
      </rPr>
      <t>WMS</t>
    </r>
    <r>
      <rPr>
        <sz val="10"/>
        <color rgb="FF333333"/>
        <rFont val="Open Sans"/>
        <family val="2"/>
      </rPr>
      <t xml:space="preserve"> requests (this quarter)</t>
    </r>
  </si>
  <si>
    <t>Number of Map visualisations (previous quarter)</t>
  </si>
  <si>
    <r>
      <t xml:space="preserve">Trend number of map visualisations (%) </t>
    </r>
    <r>
      <rPr>
        <sz val="10"/>
        <color rgb="FF333333"/>
        <rFont val="Open Sans"/>
        <family val="2"/>
      </rPr>
      <t>[3]</t>
    </r>
  </si>
  <si>
    <r>
      <t xml:space="preserve">Number of </t>
    </r>
    <r>
      <rPr>
        <b/>
        <sz val="10"/>
        <color rgb="FF333333"/>
        <rFont val="Open Sans"/>
        <family val="2"/>
      </rPr>
      <t>Map</t>
    </r>
    <r>
      <rPr>
        <sz val="10"/>
        <color rgb="FF333333"/>
        <rFont val="Open Sans"/>
        <family val="2"/>
      </rPr>
      <t xml:space="preserve"> </t>
    </r>
    <r>
      <rPr>
        <b/>
        <sz val="10"/>
        <color rgb="FF333333"/>
        <rFont val="Open Sans"/>
        <family val="2"/>
      </rPr>
      <t>visualisations</t>
    </r>
    <r>
      <rPr>
        <sz val="10"/>
        <color rgb="FF333333"/>
        <rFont val="Open Sans"/>
        <family val="2"/>
      </rPr>
      <t xml:space="preserve"> (this quarter)</t>
    </r>
  </si>
  <si>
    <r>
      <t xml:space="preserve">Trend # of map visualisations (%) </t>
    </r>
    <r>
      <rPr>
        <sz val="10"/>
        <color rgb="FF333333"/>
        <rFont val="Open Sans"/>
        <family val="2"/>
      </rPr>
      <t>[3]</t>
    </r>
  </si>
  <si>
    <r>
      <t xml:space="preserve">Trend # of WMS requests (%) </t>
    </r>
    <r>
      <rPr>
        <sz val="10"/>
        <color rgb="FF333333"/>
        <rFont val="Open Sans"/>
        <family val="2"/>
      </rPr>
      <t>[3]</t>
    </r>
  </si>
  <si>
    <r>
      <t xml:space="preserve">Trend # of WFS requests (%) </t>
    </r>
    <r>
      <rPr>
        <sz val="10"/>
        <color rgb="FF333333"/>
        <rFont val="Open Sans"/>
        <family val="2"/>
      </rPr>
      <t>[3]</t>
    </r>
  </si>
  <si>
    <r>
      <t xml:space="preserve">Trend # of manual downloads (%) </t>
    </r>
    <r>
      <rPr>
        <sz val="10"/>
        <color rgb="FF333333"/>
        <rFont val="Open Sans"/>
        <family val="2"/>
      </rPr>
      <t>[3]</t>
    </r>
  </si>
  <si>
    <t>North America</t>
  </si>
  <si>
    <t>South America</t>
  </si>
  <si>
    <t>Africa</t>
  </si>
  <si>
    <t>Central America</t>
  </si>
  <si>
    <t>Oceania</t>
  </si>
  <si>
    <t>[1] Total number of (external) data products.</t>
  </si>
  <si>
    <t>Is the product built internally or externally?</t>
  </si>
  <si>
    <t>Armenia</t>
  </si>
  <si>
    <t>Azerbaijan</t>
  </si>
  <si>
    <t>Georgia</t>
  </si>
  <si>
    <t>Turkey</t>
  </si>
  <si>
    <t>Vatican City</t>
  </si>
  <si>
    <t>Countries and regions [5]</t>
  </si>
  <si>
    <t>[5] Distribution of users per region. European countries taken from https://europa.eu/european-union/about-eu/countries_en</t>
  </si>
  <si>
    <t>Sum European countries</t>
  </si>
  <si>
    <t>Total % area covered by all data</t>
  </si>
  <si>
    <t>% area covered by data added this quarter</t>
  </si>
  <si>
    <t>Total % covered by product</t>
  </si>
  <si>
    <r>
      <t xml:space="preserve">Number of </t>
    </r>
    <r>
      <rPr>
        <b/>
        <sz val="10"/>
        <color rgb="FF333333"/>
        <rFont val="Open Sans"/>
        <family val="2"/>
      </rPr>
      <t>manual</t>
    </r>
    <r>
      <rPr>
        <sz val="10"/>
        <color rgb="FF333333"/>
        <rFont val="Open Sans"/>
        <family val="2"/>
      </rPr>
      <t xml:space="preserve"> </t>
    </r>
    <r>
      <rPr>
        <b/>
        <sz val="10"/>
        <color rgb="FF333333"/>
        <rFont val="Open Sans"/>
        <family val="2"/>
      </rPr>
      <t>downloads</t>
    </r>
    <r>
      <rPr>
        <sz val="10"/>
        <color rgb="FF333333"/>
        <rFont val="Open Sans"/>
        <family val="2"/>
      </rPr>
      <t xml:space="preserve"> 
(</t>
    </r>
    <r>
      <rPr>
        <b/>
        <sz val="10"/>
        <color rgb="FF333333"/>
        <rFont val="Open Sans"/>
        <family val="2"/>
      </rPr>
      <t>this quarter</t>
    </r>
    <r>
      <rPr>
        <sz val="10"/>
        <color rgb="FF333333"/>
        <rFont val="Open Sans"/>
        <family val="2"/>
      </rPr>
      <t>)</t>
    </r>
  </si>
  <si>
    <t>If you don't use the above sea-basin figures, please indicate why you do not use them, as from when, and what do you use instead and why?</t>
  </si>
  <si>
    <t>% covered by products added this quarter</t>
  </si>
  <si>
    <t>Atlantic (%)</t>
  </si>
  <si>
    <t>Indicator 6: Published use cases</t>
  </si>
  <si>
    <t>Indicator 1: Current status and coverage of total available thematic data</t>
  </si>
  <si>
    <t>1.A) Volume and coverage of available data</t>
  </si>
  <si>
    <t>1.B) Usage of data in this quarter</t>
  </si>
  <si>
    <t>Indicator 2: Current status and coverage of total number of data products</t>
  </si>
  <si>
    <t>2.A) Volume and coverage of available data products</t>
  </si>
  <si>
    <t>2.B) Usage of data products in this quarter</t>
  </si>
  <si>
    <t>Indicator 3: Organisations supplying/approached to supply data and data products within this quarter</t>
  </si>
  <si>
    <t>Indicator 4: Online 'Web' interfaces to access or view data</t>
  </si>
  <si>
    <t>6) Published use cases</t>
  </si>
  <si>
    <t>3) Organisations supplying/ approached to supply data anad data products</t>
  </si>
  <si>
    <t>4) Online 'Web' interfaces to access or view data</t>
  </si>
  <si>
    <t>1 Status/Volume and coverage of all available acquired data</t>
  </si>
  <si>
    <t>2 Status/Total number and the coverage of all built &amp; external data products</t>
  </si>
  <si>
    <t>1B) Usage of data in this quarter</t>
  </si>
  <si>
    <t>2A) Volume and coverage of available data products</t>
  </si>
  <si>
    <t>2B) Usage of data products in this quarter</t>
  </si>
  <si>
    <t>9) Visibility &amp; analytics for web pages</t>
  </si>
  <si>
    <t>10) Visibility &amp; analytics for web sections</t>
  </si>
  <si>
    <t>11) Average visit duration for web pages</t>
  </si>
  <si>
    <t>Indicator 9: Visibility &amp; Analytics for web pages</t>
  </si>
  <si>
    <t>Indicator 10: Visibility &amp; Analytics for web sections</t>
  </si>
  <si>
    <t>Indicator 11: Average visit duration for web pages</t>
  </si>
  <si>
    <t xml:space="preserve">Indicator 7: Portal &amp; Social Media visibility </t>
  </si>
  <si>
    <t>7.1 Visibility &amp; Analytics (Portal overview)</t>
  </si>
  <si>
    <t>7.2 SEO assessment - Acquisitions</t>
  </si>
  <si>
    <t xml:space="preserve">Indicator 8.1: Technical monitoring </t>
  </si>
  <si>
    <t>Indicator 8.2: Portal user-friendliness: visual harmonisation score</t>
  </si>
  <si>
    <t>8.1) Technical monitoring</t>
  </si>
  <si>
    <t>8.2) Visual Harmonisation score</t>
  </si>
  <si>
    <t>1A) Volume and coverage of available data</t>
  </si>
  <si>
    <t>Provide detailed description of geospatial density of the products in the narrative.</t>
  </si>
  <si>
    <r>
      <t>Total data</t>
    </r>
    <r>
      <rPr>
        <b/>
        <i/>
        <sz val="10"/>
        <color rgb="FFFF0000"/>
        <rFont val="Open Sans"/>
        <family val="2"/>
      </rPr>
      <t xml:space="preserve"> </t>
    </r>
    <r>
      <rPr>
        <b/>
        <i/>
        <sz val="10"/>
        <color rgb="FF333333"/>
        <rFont val="Open Sans"/>
        <family val="2"/>
      </rPr>
      <t xml:space="preserve">volume per sub-theme
(refer to footnote </t>
    </r>
    <r>
      <rPr>
        <sz val="10"/>
        <color rgb="FF333333"/>
        <rFont val="Open Sans"/>
        <family val="2"/>
      </rPr>
      <t>[1]</t>
    </r>
    <r>
      <rPr>
        <b/>
        <i/>
        <sz val="10"/>
        <color rgb="FF333333"/>
        <rFont val="Open Sans"/>
        <family val="2"/>
      </rPr>
      <t>)</t>
    </r>
  </si>
  <si>
    <t>[3] Explanation of trend value in the narrative.</t>
  </si>
  <si>
    <t>[4] Decimal definition 1 GB = 1000^3 bytes</t>
  </si>
  <si>
    <t>[5] Product Density: How much products available per sea-basin. Calculate total % area covered by all products; indicate % area covered by products added in this quarter (e.g.: 30% ; 5%).</t>
  </si>
  <si>
    <r>
      <t xml:space="preserve">Sea-basins </t>
    </r>
    <r>
      <rPr>
        <sz val="12"/>
        <color rgb="FF333333"/>
        <rFont val="Open Sans"/>
        <family val="2"/>
      </rPr>
      <t>[5]</t>
    </r>
  </si>
  <si>
    <t>Total number of products per sub-theme</t>
  </si>
  <si>
    <r>
      <t xml:space="preserve">Trend in total number of products (%) </t>
    </r>
    <r>
      <rPr>
        <sz val="10"/>
        <color rgb="FF333333"/>
        <rFont val="Open Sans"/>
        <family val="2"/>
      </rPr>
      <t>[3]</t>
    </r>
  </si>
  <si>
    <r>
      <t xml:space="preserve">Total data product Volume in GigaBytes </t>
    </r>
    <r>
      <rPr>
        <sz val="10"/>
        <color rgb="FF333333"/>
        <rFont val="Open Sans"/>
        <family val="2"/>
      </rPr>
      <t>[4]</t>
    </r>
  </si>
  <si>
    <t>Manual download [2]</t>
  </si>
  <si>
    <t>[4] The list of sub-themes is provided in the first tab and should be used to fill in column A under sub-themes.</t>
  </si>
  <si>
    <t>[5] Data Density: To calculate how much data available per sea-basin. Calculate total % area covered by all data; indicate % area covered by data added in this quarter (e.g.: 30% ; 5%).</t>
  </si>
  <si>
    <t xml:space="preserve">[2] Restricted data is defined as 'non-public data'. </t>
  </si>
  <si>
    <t>[2] Manual downloads are when humans download the data from the portal website.</t>
  </si>
  <si>
    <r>
      <t>Total data</t>
    </r>
    <r>
      <rPr>
        <b/>
        <i/>
        <sz val="10"/>
        <color rgb="FFFF0000"/>
        <rFont val="Open Sans"/>
        <family val="2"/>
      </rPr>
      <t xml:space="preserve"> </t>
    </r>
    <r>
      <rPr>
        <b/>
        <i/>
        <sz val="10"/>
        <color rgb="FF333333"/>
        <rFont val="Open Sans"/>
        <family val="2"/>
      </rPr>
      <t>volume per sub-theme (previous quarter)</t>
    </r>
  </si>
  <si>
    <r>
      <t xml:space="preserve">Number of </t>
    </r>
    <r>
      <rPr>
        <b/>
        <sz val="10"/>
        <color rgb="FF333333"/>
        <rFont val="Open Sans"/>
        <family val="2"/>
      </rPr>
      <t>manual</t>
    </r>
    <r>
      <rPr>
        <sz val="10"/>
        <color rgb="FF333333"/>
        <rFont val="Open Sans"/>
        <family val="2"/>
      </rPr>
      <t xml:space="preserve"> </t>
    </r>
    <r>
      <rPr>
        <b/>
        <sz val="10"/>
        <color rgb="FF333333"/>
        <rFont val="Open Sans"/>
        <family val="2"/>
      </rPr>
      <t xml:space="preserve">downloads
</t>
    </r>
    <r>
      <rPr>
        <sz val="10"/>
        <color rgb="FF333333"/>
        <rFont val="Open Sans"/>
        <family val="2"/>
      </rPr>
      <t>(</t>
    </r>
    <r>
      <rPr>
        <b/>
        <sz val="10"/>
        <color rgb="FF333333"/>
        <rFont val="Open Sans"/>
        <family val="2"/>
      </rPr>
      <t>previous quarter</t>
    </r>
    <r>
      <rPr>
        <sz val="10"/>
        <color rgb="FF333333"/>
        <rFont val="Open Sans"/>
        <family val="2"/>
      </rPr>
      <t>)</t>
    </r>
  </si>
  <si>
    <t>Total number of products per sub-theme (previous quarter)</t>
  </si>
  <si>
    <t>Explanation of trend value in the narrative.</t>
  </si>
  <si>
    <r>
      <t xml:space="preserve">Trend in total data volume (%) </t>
    </r>
    <r>
      <rPr>
        <sz val="10"/>
        <color rgb="FF333333"/>
        <rFont val="Open Sans"/>
        <family val="2"/>
      </rPr>
      <t>[3]</t>
    </r>
  </si>
  <si>
    <t>Sub-theme</t>
  </si>
  <si>
    <r>
      <t xml:space="preserve">Total data Volume in GigaBytes </t>
    </r>
    <r>
      <rPr>
        <sz val="10"/>
        <color rgb="FF333333"/>
        <rFont val="Open Sans"/>
        <family val="2"/>
      </rPr>
      <t>[4]</t>
    </r>
  </si>
  <si>
    <t>[3] Trend is calculated from the figures at the end of the last quarter as compared with the figures at this stage.</t>
  </si>
  <si>
    <t>datasets [CDIs]</t>
  </si>
  <si>
    <t>NA</t>
  </si>
  <si>
    <t xml:space="preserve">For CDIs, most population had already been done in the previous quarters as there was an input deadline considering the production of updated regional DTMs. The increase is part of maintenance by a few data providers . </t>
  </si>
  <si>
    <t>REMARK: As discussed earlier with Secretariat it is not possible to monitor and report data volumes for CDIs</t>
  </si>
  <si>
    <t>CDI service</t>
  </si>
  <si>
    <t>Data</t>
  </si>
  <si>
    <t>Unknown</t>
  </si>
  <si>
    <t>11671 [CDIs]</t>
  </si>
  <si>
    <t>30493 CDIs</t>
  </si>
  <si>
    <t>3009 [CDIs]</t>
  </si>
  <si>
    <t>Considerable decrease in number of downloaded CDIs compared to previous quarter which was exceptional; however still a high number of downloads and by 30 users</t>
  </si>
  <si>
    <t>HR-DTMs</t>
  </si>
  <si>
    <t>31-03-2020</t>
  </si>
  <si>
    <t>Built</t>
  </si>
  <si>
    <t>DTM</t>
  </si>
  <si>
    <t>14-09-2018</t>
  </si>
  <si>
    <t>CDTMs</t>
  </si>
  <si>
    <t>Externally</t>
  </si>
  <si>
    <t>31-09-2020</t>
  </si>
  <si>
    <t xml:space="preserve">Remark: the CDTMS are not downloadable and information about volume lacks </t>
  </si>
  <si>
    <t>Bathymetry Viewing Service</t>
  </si>
  <si>
    <t>DTM Tiles</t>
  </si>
  <si>
    <t>Data product</t>
  </si>
  <si>
    <t>64 [DTM Tiles]</t>
  </si>
  <si>
    <t>206 [HR-DTM files]</t>
  </si>
  <si>
    <t>8637 [DTM tiles]</t>
  </si>
  <si>
    <t>326 [HR-DTMs]</t>
  </si>
  <si>
    <t>included in number above</t>
  </si>
  <si>
    <t>6863 [DTM tiles]</t>
  </si>
  <si>
    <t>270 [HR-DTMs]</t>
  </si>
  <si>
    <t>EBWBL</t>
  </si>
  <si>
    <t>Only WMTS</t>
  </si>
  <si>
    <t xml:space="preserve">Some decrease in downloading, but still large. Considerable increase in use of WMS services, most probably also because of introduction of EBWBL.  </t>
  </si>
  <si>
    <t>Flemish Ministry of Mobility and Public Works; Agency for Maritime and Coastal Services; Coastal Division</t>
  </si>
  <si>
    <t>Volunteered</t>
  </si>
  <si>
    <t>data</t>
  </si>
  <si>
    <t>bathymetry</t>
  </si>
  <si>
    <t>Management Unit of North Sea and Scheldt Estuary Mathematical Models, Belgian Marine Data Centre</t>
  </si>
  <si>
    <t>Bulgarian National Oceanographic Data Centre (BGODC), Institute of Oceanology</t>
  </si>
  <si>
    <t>Croatian Hydrographic Institute</t>
  </si>
  <si>
    <t>Jardfeingi, the Faroe Islands Earth and Energy Directorate</t>
  </si>
  <si>
    <t>Faroe Islands</t>
  </si>
  <si>
    <t>Shom</t>
  </si>
  <si>
    <t>IFREMER / IDM / SISMER - Scientific Information Systems for the SEA</t>
  </si>
  <si>
    <t>Iv.Javakhishvili Tbilisi State University, Centre of Relations with UNESCO Oceanological Research Centre and GeoDNA (UNESCO)</t>
  </si>
  <si>
    <t>German Oceanographic Datacentre</t>
  </si>
  <si>
    <t>Marum - Center for Marine Environmental Sciences, University of Bremen</t>
  </si>
  <si>
    <t>Hellenic Centre for Marine Research, Hellenic National Oceanographic Data Centre (HCMR/HNODC)</t>
  </si>
  <si>
    <t>Geological Survey Ireland</t>
  </si>
  <si>
    <t>Israel Oceanographic and Limnological Research (IOLR)</t>
  </si>
  <si>
    <t>Israel</t>
  </si>
  <si>
    <t>CNR, Institute for the Marine and Coastal Environment (IAMC) - Napoli</t>
  </si>
  <si>
    <t>CNR, Institute of Environmental Geology and Geoengineering (IGAG)</t>
  </si>
  <si>
    <t>CNR, Institute of Marine Science (ISMAR) - Bologna</t>
  </si>
  <si>
    <t>CONISMA, National Interuniversity Consortium for Marine Science</t>
  </si>
  <si>
    <t>Italian Hydrographic Institute</t>
  </si>
  <si>
    <t>OGS (Istituto Nazionale di Oceanografia e di Geofisica Sperimentale),  Infrastructures Division</t>
  </si>
  <si>
    <t>OGS (Istituto Nazionale di Oceanografia e di Geofisica Sperimentale), Division of Oceanography</t>
  </si>
  <si>
    <t>Maritime Administration of Latvia</t>
  </si>
  <si>
    <t>International Ocean Institute - Malta Operational Centre (University Of Malta) / Physical Oceanography Unit</t>
  </si>
  <si>
    <t>NIOZ Royal Netherlands Institute for Sea Research</t>
  </si>
  <si>
    <t>Rijkswaterstaat Central Information Services</t>
  </si>
  <si>
    <t>Royal Netherlands Navy, Hydrographic Service</t>
  </si>
  <si>
    <t>GRID-Arendal</t>
  </si>
  <si>
    <t>Norwegian Hydrographic Service (NHS)</t>
  </si>
  <si>
    <t>IHPT, Hydrographic Institute</t>
  </si>
  <si>
    <t>Portuguese Institute of Ocean and Atmosphere</t>
  </si>
  <si>
    <t>Danube Delta National Institute for  Research and Development</t>
  </si>
  <si>
    <t>National Institute for Marine Research and Development Grigore Antipa""</t>
  </si>
  <si>
    <t>National Institute of Marine Geology and Geoecology</t>
  </si>
  <si>
    <t>SC Marine Research SRL</t>
  </si>
  <si>
    <t>Geodetic Institute of Slovenia</t>
  </si>
  <si>
    <t>CSIC-UTM/ Marine Technology Unit</t>
  </si>
  <si>
    <t>IEO/ Spanish Oceanographic Institute</t>
  </si>
  <si>
    <t>IGME, Geological Survey of Spain</t>
  </si>
  <si>
    <t>IHM/ Hydrographic Institute of the Navy</t>
  </si>
  <si>
    <t>Stockholm University, Department of Geological Sciences</t>
  </si>
  <si>
    <t>Swedish Maritime Administration</t>
  </si>
  <si>
    <t>British Geological Survey, Edinburgh</t>
  </si>
  <si>
    <t>British Oceanographic Data Centre</t>
  </si>
  <si>
    <t>OceanWise Limited</t>
  </si>
  <si>
    <t>No of datasets</t>
  </si>
  <si>
    <t>Organisation data policy</t>
  </si>
  <si>
    <t xml:space="preserve">For CDIs, most population had already been done in the previous quarters as there was an input deadline considering the production of updated regional DTMs. A few data providers have added more CDIs in the last quarter. </t>
  </si>
  <si>
    <t>https://www.emodnet-bathymetry.eu/search</t>
  </si>
  <si>
    <t>https://geo-service.maris.nl/emodnet_bathymetry/wms?request=getcapabilities</t>
  </si>
  <si>
    <t>https://geo-service.maris.nl/emodnet_bathymetry/wfs?request=getcapabilities</t>
  </si>
  <si>
    <t>NO</t>
  </si>
  <si>
    <t>Bathymetry Viewer and Download service</t>
  </si>
  <si>
    <t>https://portal.emodnet-bathymetry.eu</t>
  </si>
  <si>
    <t>https://ows.emodnet-bathymetry.eu/wms</t>
  </si>
  <si>
    <t>https://ows.emodnet-bathymetry.eu/wfs</t>
  </si>
  <si>
    <t>https://ows.emodnet-bathymetry.eu/wcs</t>
  </si>
  <si>
    <t>https://tiles.emodnet-bathymetry.eu/wmts/1.0.0/WMTSCapabilities.xml</t>
  </si>
  <si>
    <t>EMODnet Bathymetry World Base Layer Service (WMTS)</t>
  </si>
  <si>
    <t>New EBWBL WMTS service added</t>
  </si>
  <si>
    <t>Shopping form</t>
  </si>
  <si>
    <t>Bathy viewing service</t>
  </si>
  <si>
    <t xml:space="preserve">master thesis, fellowship, research, background map, archaeology, geophysical research, gis mapping, writing proposals, marine conservation study, hydrodynamic modelling, PhD study, marine species habitat studies, educational purposes, students projects, case studies, GIS course, master thesis, scientific papers </t>
  </si>
  <si>
    <t xml:space="preserve">background map, hydrodynamic modelling, geological research, environmental impact, research, </t>
  </si>
  <si>
    <t xml:space="preserve">consultancy, Project preparation, map products, study, hydrodynamic modelling, area characterisation,  bathymetry and topography investigation, cable routing, pipeline routing, , base mapping, environmental study, wave power R&amp;D, wind farm planning,  background map, Coastal engineering study </t>
  </si>
  <si>
    <t>education, research, basemap, fisheries research, tourism</t>
  </si>
  <si>
    <t>interest, research, fishing, diving, art, gis training, recreational map, background map, environmental studies,</t>
  </si>
  <si>
    <t>Enhancing marine topographical data discovery and access in the North Atlantic</t>
  </si>
  <si>
    <t>Improving storm surge modelling in the North Sea</t>
  </si>
  <si>
    <t>EMODnet bathymetry data supporting IMDC consultants in tackling water-related issues</t>
  </si>
  <si>
    <t>‘Symphony’ and marine spatial planning in Swedish Geology</t>
  </si>
  <si>
    <t>Centralised public access to high quality bathymetry and sediment data facilitates SMEs both for consultancy work, outreach and service development</t>
  </si>
  <si>
    <t>EMODnet plays a role in building the first submarine electricity interconnection between Spain and France</t>
  </si>
  <si>
    <t>Seagrass detection in the Mediterranean: A supervised learning approach</t>
  </si>
  <si>
    <t>Bathymetry data at the basis of geomorphological mapping</t>
  </si>
  <si>
    <t>EMODnet Bathymetry &amp; Physics data supporting Sea Situational Awareness for tourist navigation</t>
  </si>
  <si>
    <t>EMODnet Bathymetry has a steady number of use cases which all receive attention from users</t>
  </si>
  <si>
    <t xml:space="preserve">Bathymetry is used by all sectors and for many applications as it provides basis information. A lot of users do not give details about themselves, unless they use Marine-ID in the download forms.  </t>
  </si>
  <si>
    <t>12 /12</t>
  </si>
  <si>
    <t xml:space="preserve"> 15/15</t>
  </si>
  <si>
    <t xml:space="preserve"> 21/21</t>
  </si>
  <si>
    <t xml:space="preserve">-
</t>
  </si>
  <si>
    <t>-</t>
  </si>
  <si>
    <t>The portal has continued to have a 100% score.</t>
  </si>
  <si>
    <t>The portal has a very good and stable response time and overall a very good up time (100%).</t>
  </si>
  <si>
    <t xml:space="preserve">As expected and targeted, the pages related to the “EMODnet bathymetry viewing and Download Service” have the highest score and this traffic is very stable, like also other sections and services. This means that users spent the most time browsing and interacting with the viewing service which as many functions and overall is the most interesting product and service that EMODnet Bathymetry has to offer. From there, users also undertake downloading of DTM tiles which has a continuous high
score of circa 8000 – 10000 downloaded DTM files per quarter. </t>
  </si>
  <si>
    <t>This indicator shows the interest of users for specific sections of the website, excluding the Bathymetry Viewing and Download service. Strangely enough, it seems that the helpdesk receives most attention, which could be an error in the colour used as it is more to expect that the CDI pages receive that attention. Although many feedback forms are received through the helpdesk, their numbers are far lower than the reported page views here, which needs to be validated.</t>
  </si>
  <si>
    <t>Average visit duration is erratic, ranging from few seconds to 2:30 minutes. The interpretation of this diagram is complex as it might be interpreted in terms of user’s interest but also as difficulty to understand the concept described on the web page.</t>
  </si>
  <si>
    <t xml:space="preserve">The CDTMs are required as input for the Regional DTMs and most had already been delivered before the deadline. Some extra have been delivered as part of the RDTM production process, in particular for Arctic and Baltic Sea. For HR-DTMs production by data providers will start later in autumn 2020.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</si>
</sst>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m"/>
  </numFmts>
  <fonts count="39">
    <font>
      <sz val="11"/>
      <color theme="1"/>
      <name val="Calibri"/>
      <family val="2"/>
      <scheme val="minor"/>
    </font>
    <font>
      <sz val="10"/>
      <color rgb="FF333333"/>
      <name val="Open Sans"/>
      <family val="2"/>
    </font>
    <font>
      <b/>
      <sz val="10"/>
      <color rgb="FF333333"/>
      <name val="Open Sans"/>
      <family val="2"/>
    </font>
    <font>
      <i/>
      <sz val="10"/>
      <color rgb="FF333333"/>
      <name val="Open Sans"/>
      <family val="2"/>
    </font>
    <font>
      <sz val="9"/>
      <color rgb="FF333333"/>
      <name val="Open Sans"/>
      <family val="2"/>
    </font>
    <font>
      <b/>
      <sz val="9"/>
      <color rgb="FF333333"/>
      <name val="Open Sans"/>
      <family val="2"/>
    </font>
    <font>
      <b/>
      <sz val="12"/>
      <color rgb="FF333333"/>
      <name val="Open Sans"/>
      <family val="2"/>
    </font>
    <font>
      <sz val="11"/>
      <color rgb="FF333333"/>
      <name val="Open Sans"/>
      <family val="2"/>
    </font>
    <font>
      <sz val="9"/>
      <color rgb="FF333333"/>
      <name val="Calibri"/>
      <family val="2"/>
      <scheme val="minor"/>
    </font>
    <font>
      <sz val="10"/>
      <color rgb="FF333333"/>
      <name val="Calibri"/>
      <family val="2"/>
      <scheme val="minor"/>
    </font>
    <font>
      <sz val="10"/>
      <color rgb="FFFF0000"/>
      <name val="Open Sans"/>
      <family val="2"/>
    </font>
    <font>
      <b/>
      <i/>
      <sz val="10"/>
      <color rgb="FF333333"/>
      <name val="Open Sans"/>
      <family val="2"/>
    </font>
    <font>
      <b/>
      <i/>
      <u/>
      <sz val="10"/>
      <color rgb="FF333333"/>
      <name val="Open Sans"/>
      <family val="2"/>
    </font>
    <font>
      <i/>
      <sz val="10"/>
      <name val="Open Sans"/>
      <family val="2"/>
    </font>
    <font>
      <sz val="9"/>
      <color rgb="FF7030A0"/>
      <name val="Open Sans"/>
      <family val="2"/>
    </font>
    <font>
      <strike/>
      <sz val="10"/>
      <color rgb="FF333333"/>
      <name val="Open Sans"/>
      <family val="2"/>
    </font>
    <font>
      <b/>
      <sz val="11"/>
      <color rgb="FF333333"/>
      <name val="Open Sans"/>
      <family val="2"/>
    </font>
    <font>
      <b/>
      <sz val="12"/>
      <color rgb="FFFFFFFF"/>
      <name val="Open Sans"/>
      <family val="2"/>
    </font>
    <font>
      <sz val="10"/>
      <color rgb="FFFFFFFF"/>
      <name val="Open Sans"/>
      <family val="2"/>
    </font>
    <font>
      <sz val="8"/>
      <color rgb="FF333333"/>
      <name val="Open Sans"/>
      <family val="2"/>
    </font>
    <font>
      <i/>
      <sz val="11"/>
      <color theme="8" tint="-0.249977111117893"/>
      <name val="Calibri"/>
      <family val="2"/>
      <scheme val="minor"/>
    </font>
    <font>
      <i/>
      <sz val="10"/>
      <color theme="8" tint="-0.249977111117893"/>
      <name val="Open Sans"/>
      <family val="2"/>
    </font>
    <font>
      <sz val="11"/>
      <color theme="1"/>
      <name val="Open Sans"/>
      <family val="2"/>
    </font>
    <font>
      <sz val="9"/>
      <color theme="1"/>
      <name val="Open Sans"/>
      <family val="2"/>
    </font>
    <font>
      <sz val="11"/>
      <color theme="0" tint="-0.34998626667073579"/>
      <name val="Open Sans"/>
      <family val="2"/>
    </font>
    <font>
      <b/>
      <i/>
      <sz val="10"/>
      <color rgb="FFFF0000"/>
      <name val="Open Sans"/>
      <family val="2"/>
    </font>
    <font>
      <sz val="11"/>
      <color rgb="FFFF0000"/>
      <name val="Open Sans"/>
      <family val="2"/>
    </font>
    <font>
      <sz val="9"/>
      <color rgb="FFFF0000"/>
      <name val="Open Sans"/>
      <family val="2"/>
    </font>
    <font>
      <sz val="12"/>
      <color rgb="FF333333"/>
      <name val="Open Sans"/>
      <family val="2"/>
    </font>
    <font>
      <sz val="10"/>
      <color rgb="FF333333"/>
      <name val="Open Sans"/>
    </font>
    <font>
      <sz val="8"/>
      <name val="Calibri"/>
      <family val="2"/>
      <scheme val="minor"/>
    </font>
    <font>
      <sz val="10"/>
      <color theme="1"/>
      <name val="Open sans"/>
    </font>
    <font>
      <u/>
      <sz val="11"/>
      <color theme="10"/>
      <name val="Calibri"/>
      <family val="2"/>
      <scheme val="minor"/>
    </font>
    <font>
      <sz val="10"/>
      <color rgb="FF333333"/>
      <name val="Opensans"/>
    </font>
    <font>
      <sz val="10"/>
      <color theme="1"/>
      <name val="Opensans"/>
    </font>
    <font>
      <sz val="9"/>
      <color rgb="FF000000"/>
      <name val="Open Sans"/>
    </font>
    <font>
      <sz val="11"/>
      <color theme="1"/>
      <name val="Arial"/>
      <family val="2"/>
    </font>
    <font>
      <i/>
      <sz val="11"/>
      <color rgb="FF333333"/>
      <name val="Open Sans"/>
    </font>
    <font>
      <i/>
      <sz val="10"/>
      <color rgb="FF333333"/>
      <name val="Open Sans"/>
    </font>
  </fonts>
  <fills count="9">
    <fill>
      <patternFill patternType="none"/>
    </fill>
    <fill>
      <patternFill patternType="gray125"/>
    </fill>
    <fill>
      <patternFill patternType="solid">
        <fgColor rgb="FFDAEEF3"/>
        <bgColor indexed="64"/>
      </patternFill>
    </fill>
    <fill>
      <patternFill patternType="solid">
        <fgColor rgb="FF5B9BD5"/>
        <bgColor indexed="64"/>
      </patternFill>
    </fill>
    <fill>
      <patternFill patternType="solid">
        <fgColor rgb="FFD5A6BD"/>
        <bgColor indexed="64"/>
      </patternFill>
    </fill>
    <fill>
      <patternFill patternType="solid">
        <fgColor rgb="FFC27BA0"/>
        <bgColor indexed="64"/>
      </patternFill>
    </fill>
    <fill>
      <patternFill patternType="solid">
        <fgColor rgb="FF5B9BD5"/>
        <bgColor rgb="FF5B9BD5"/>
      </patternFill>
    </fill>
    <fill>
      <patternFill patternType="solid">
        <fgColor rgb="FF0A71B4"/>
        <bgColor indexed="64"/>
      </patternFill>
    </fill>
    <fill>
      <patternFill patternType="solid">
        <fgColor rgb="FFD5A6BD"/>
        <bgColor rgb="FFD5A6BD"/>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medium">
        <color rgb="FF4BACC6"/>
      </left>
      <right/>
      <top style="medium">
        <color rgb="FF4BACC6"/>
      </top>
      <bottom style="medium">
        <color rgb="FF4BACC6"/>
      </bottom>
      <diagonal/>
    </border>
    <border>
      <left/>
      <right style="medium">
        <color rgb="FF4BACC6"/>
      </right>
      <top style="medium">
        <color rgb="FF4BACC6"/>
      </top>
      <bottom style="medium">
        <color rgb="FF4BACC6"/>
      </bottom>
      <diagonal/>
    </border>
    <border>
      <left style="medium">
        <color rgb="FF92CDDC"/>
      </left>
      <right style="medium">
        <color rgb="FF92CDDC"/>
      </right>
      <top/>
      <bottom style="medium">
        <color rgb="FF92CDDC"/>
      </bottom>
      <diagonal/>
    </border>
    <border>
      <left/>
      <right style="medium">
        <color rgb="FF92CDDC"/>
      </right>
      <top/>
      <bottom style="medium">
        <color rgb="FF92CDDC"/>
      </bottom>
      <diagonal/>
    </border>
    <border>
      <left style="medium">
        <color rgb="FF92CDDC"/>
      </left>
      <right style="medium">
        <color rgb="FF92CDDC"/>
      </right>
      <top style="medium">
        <color rgb="FF92CDDC"/>
      </top>
      <bottom/>
      <diagonal/>
    </border>
  </borders>
  <cellStyleXfs count="3">
    <xf numFmtId="0" fontId="0" fillId="0" borderId="0"/>
    <xf numFmtId="0" fontId="32" fillId="0" borderId="0" applyNumberFormat="0" applyFill="0" applyBorder="0" applyAlignment="0" applyProtection="0"/>
    <xf numFmtId="0" fontId="36" fillId="0" borderId="0"/>
  </cellStyleXfs>
  <cellXfs count="168">
    <xf numFmtId="0" fontId="0" fillId="0" borderId="0" xfId="0"/>
    <xf numFmtId="0" fontId="2" fillId="3" borderId="1" xfId="0" applyFont="1" applyFill="1" applyBorder="1" applyAlignment="1">
      <alignment horizontal="left" wrapText="1"/>
    </xf>
    <xf numFmtId="0" fontId="5" fillId="3" borderId="1" xfId="0" applyFont="1" applyFill="1" applyBorder="1" applyAlignment="1">
      <alignment horizontal="justify" vertical="center" wrapText="1"/>
    </xf>
    <xf numFmtId="0" fontId="4" fillId="0" borderId="1" xfId="0" applyFont="1" applyBorder="1" applyAlignment="1">
      <alignment horizontal="left" vertical="center" wrapText="1"/>
    </xf>
    <xf numFmtId="0" fontId="1" fillId="0" borderId="0" xfId="0" applyFont="1" applyAlignment="1">
      <alignment horizontal="justify" vertical="center"/>
    </xf>
    <xf numFmtId="0" fontId="1" fillId="3" borderId="1" xfId="0" applyFont="1" applyFill="1" applyBorder="1" applyAlignment="1">
      <alignment horizontal="center" wrapText="1"/>
    </xf>
    <xf numFmtId="0" fontId="6" fillId="0" borderId="0" xfId="0" applyFont="1"/>
    <xf numFmtId="0" fontId="4" fillId="0" borderId="0" xfId="0" applyFont="1" applyAlignment="1">
      <alignment vertical="center"/>
    </xf>
    <xf numFmtId="0" fontId="1" fillId="0" borderId="0" xfId="0" applyFont="1"/>
    <xf numFmtId="0" fontId="1" fillId="0" borderId="1" xfId="0" applyFont="1" applyFill="1" applyBorder="1" applyAlignment="1">
      <alignment horizontal="center" wrapText="1"/>
    </xf>
    <xf numFmtId="0" fontId="5" fillId="0" borderId="1" xfId="0" applyFont="1" applyBorder="1" applyAlignment="1">
      <alignment horizontal="justify" vertical="center" wrapText="1"/>
    </xf>
    <xf numFmtId="0" fontId="4" fillId="0" borderId="1" xfId="0" applyFont="1" applyBorder="1" applyAlignment="1">
      <alignment horizontal="justify" vertical="center" wrapText="1"/>
    </xf>
    <xf numFmtId="0" fontId="1" fillId="4"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1" fillId="0" borderId="1" xfId="0" applyFont="1" applyFill="1" applyBorder="1" applyAlignment="1">
      <alignment horizontal="left" wrapText="1"/>
    </xf>
    <xf numFmtId="0" fontId="6" fillId="0" borderId="0" xfId="0" applyFont="1" applyAlignment="1">
      <alignment vertical="center"/>
    </xf>
    <xf numFmtId="0" fontId="7" fillId="0" borderId="0" xfId="0" applyFont="1" applyAlignment="1">
      <alignment vertical="center"/>
    </xf>
    <xf numFmtId="0" fontId="1" fillId="0" borderId="0" xfId="0" applyFont="1" applyAlignment="1">
      <alignment vertical="center"/>
    </xf>
    <xf numFmtId="0" fontId="5" fillId="3" borderId="1" xfId="0" applyFont="1" applyFill="1" applyBorder="1" applyAlignment="1">
      <alignment horizontal="justify" vertical="center"/>
    </xf>
    <xf numFmtId="0" fontId="8" fillId="0" borderId="1" xfId="0" applyFont="1" applyBorder="1" applyAlignment="1">
      <alignment wrapText="1"/>
    </xf>
    <xf numFmtId="0" fontId="9" fillId="0" borderId="0" xfId="0" applyFont="1"/>
    <xf numFmtId="0" fontId="1" fillId="0" borderId="1" xfId="0" applyFont="1" applyFill="1" applyBorder="1" applyAlignment="1">
      <alignment horizontal="center"/>
    </xf>
    <xf numFmtId="0" fontId="1" fillId="3" borderId="1" xfId="0" applyFont="1" applyFill="1" applyBorder="1" applyAlignment="1">
      <alignment horizontal="right" wrapText="1"/>
    </xf>
    <xf numFmtId="0" fontId="4" fillId="0" borderId="1" xfId="0" applyFont="1" applyBorder="1" applyAlignment="1">
      <alignment horizontal="justify" vertical="center" wrapText="1"/>
    </xf>
    <xf numFmtId="0" fontId="4" fillId="0" borderId="0" xfId="0" applyFont="1" applyFill="1"/>
    <xf numFmtId="0" fontId="2" fillId="3" borderId="2" xfId="0" applyFont="1" applyFill="1" applyBorder="1" applyAlignment="1">
      <alignment horizontal="left" wrapText="1"/>
    </xf>
    <xf numFmtId="0" fontId="10" fillId="0" borderId="0" xfId="0" applyFont="1"/>
    <xf numFmtId="0" fontId="4" fillId="0" borderId="1" xfId="0" applyFont="1" applyBorder="1" applyAlignment="1">
      <alignment horizontal="justify" vertical="center" wrapText="1"/>
    </xf>
    <xf numFmtId="0" fontId="1" fillId="0" borderId="1" xfId="0" applyFont="1" applyFill="1" applyBorder="1" applyAlignment="1">
      <alignment horizontal="left" vertical="center" wrapText="1"/>
    </xf>
    <xf numFmtId="0" fontId="1" fillId="0" borderId="1" xfId="0" applyFont="1" applyBorder="1" applyAlignment="1">
      <alignment horizontal="left" vertical="center" wrapText="1"/>
    </xf>
    <xf numFmtId="0" fontId="3" fillId="0" borderId="0" xfId="0" applyFont="1" applyBorder="1" applyAlignment="1">
      <alignment horizontal="center" vertical="center" wrapText="1"/>
    </xf>
    <xf numFmtId="0" fontId="11" fillId="5" borderId="2" xfId="0" applyFont="1" applyFill="1" applyBorder="1" applyAlignment="1">
      <alignment horizontal="center" wrapText="1"/>
    </xf>
    <xf numFmtId="0" fontId="1" fillId="0" borderId="1" xfId="0" applyFont="1" applyBorder="1" applyAlignment="1">
      <alignment horizontal="center" vertical="center" wrapText="1"/>
    </xf>
    <xf numFmtId="0" fontId="5" fillId="0" borderId="0" xfId="0" applyFont="1" applyAlignment="1">
      <alignment vertical="center"/>
    </xf>
    <xf numFmtId="0" fontId="1" fillId="0" borderId="0" xfId="0" applyFont="1" applyAlignment="1">
      <alignment wrapText="1"/>
    </xf>
    <xf numFmtId="0" fontId="3" fillId="0" borderId="1" xfId="0" applyFont="1" applyBorder="1" applyAlignment="1">
      <alignment horizontal="left" vertical="center" wrapText="1"/>
    </xf>
    <xf numFmtId="0" fontId="4" fillId="0" borderId="0" xfId="0" applyFont="1" applyBorder="1" applyAlignment="1">
      <alignment vertical="center"/>
    </xf>
    <xf numFmtId="0" fontId="1" fillId="0" borderId="0" xfId="0" applyFont="1" applyBorder="1"/>
    <xf numFmtId="0" fontId="13" fillId="0" borderId="1" xfId="0" applyFont="1" applyBorder="1" applyAlignment="1">
      <alignment horizontal="center" vertical="center" wrapText="1"/>
    </xf>
    <xf numFmtId="0" fontId="1" fillId="3" borderId="1" xfId="0" applyFont="1" applyFill="1" applyBorder="1" applyAlignment="1">
      <alignment vertical="center" wrapText="1"/>
    </xf>
    <xf numFmtId="0" fontId="1" fillId="0" borderId="1" xfId="0" applyFont="1" applyBorder="1" applyAlignment="1">
      <alignment horizontal="justify" vertical="center" wrapText="1"/>
    </xf>
    <xf numFmtId="0" fontId="1" fillId="3" borderId="3" xfId="0" applyFont="1" applyFill="1" applyBorder="1" applyAlignment="1">
      <alignment vertical="center" wrapText="1"/>
    </xf>
    <xf numFmtId="0" fontId="4" fillId="0" borderId="0" xfId="0" applyFont="1"/>
    <xf numFmtId="0" fontId="4" fillId="0" borderId="0" xfId="0" applyFont="1" applyAlignment="1"/>
    <xf numFmtId="0" fontId="5" fillId="0" borderId="0" xfId="0" applyFont="1" applyAlignment="1"/>
    <xf numFmtId="0" fontId="5" fillId="0" borderId="1" xfId="0" applyFont="1" applyBorder="1" applyAlignment="1">
      <alignment horizontal="justify" vertical="center"/>
    </xf>
    <xf numFmtId="0" fontId="15" fillId="0" borderId="0" xfId="0" applyFont="1"/>
    <xf numFmtId="0" fontId="6" fillId="0" borderId="0" xfId="0" applyFont="1" applyAlignment="1">
      <alignment vertical="top"/>
    </xf>
    <xf numFmtId="0" fontId="7" fillId="0" borderId="0" xfId="0" applyFont="1" applyAlignment="1">
      <alignment vertical="top"/>
    </xf>
    <xf numFmtId="0" fontId="3" fillId="0" borderId="0" xfId="0" applyFont="1" applyBorder="1" applyAlignment="1">
      <alignment horizontal="center" vertical="top" wrapText="1"/>
    </xf>
    <xf numFmtId="0" fontId="3" fillId="0" borderId="1" xfId="0" applyFont="1" applyBorder="1" applyAlignment="1">
      <alignment horizontal="center" vertical="top" wrapText="1"/>
    </xf>
    <xf numFmtId="0" fontId="1" fillId="0" borderId="1" xfId="0" applyFont="1" applyFill="1" applyBorder="1" applyAlignment="1">
      <alignment horizontal="left" vertical="top" wrapText="1"/>
    </xf>
    <xf numFmtId="0" fontId="1" fillId="0" borderId="1" xfId="0" applyFont="1" applyBorder="1" applyAlignment="1">
      <alignment horizontal="center" vertical="top" wrapText="1"/>
    </xf>
    <xf numFmtId="0" fontId="1" fillId="4" borderId="1" xfId="0" applyFont="1" applyFill="1" applyBorder="1" applyAlignment="1">
      <alignment horizontal="center" vertical="top" wrapText="1"/>
    </xf>
    <xf numFmtId="0" fontId="1" fillId="0" borderId="0" xfId="0" applyFont="1" applyAlignment="1">
      <alignment vertical="top"/>
    </xf>
    <xf numFmtId="0" fontId="14" fillId="0" borderId="0" xfId="0" applyFont="1" applyAlignment="1">
      <alignment vertical="top"/>
    </xf>
    <xf numFmtId="0" fontId="10" fillId="0" borderId="0" xfId="0" applyFont="1" applyAlignment="1">
      <alignment vertical="top"/>
    </xf>
    <xf numFmtId="0" fontId="1" fillId="0" borderId="1" xfId="0" applyFont="1" applyFill="1" applyBorder="1" applyAlignment="1">
      <alignment horizontal="center" vertical="top" wrapText="1"/>
    </xf>
    <xf numFmtId="0" fontId="4" fillId="0" borderId="0" xfId="0" applyFont="1" applyAlignment="1">
      <alignment vertical="top"/>
    </xf>
    <xf numFmtId="0" fontId="2" fillId="2" borderId="0" xfId="0" applyFont="1" applyFill="1" applyBorder="1" applyAlignment="1">
      <alignment vertical="top"/>
    </xf>
    <xf numFmtId="0" fontId="2" fillId="0" borderId="0" xfId="0" applyFont="1" applyAlignment="1">
      <alignment vertical="top"/>
    </xf>
    <xf numFmtId="0" fontId="2" fillId="0" borderId="0" xfId="0" applyFont="1" applyAlignment="1">
      <alignment vertical="center"/>
    </xf>
    <xf numFmtId="0" fontId="11" fillId="5" borderId="1" xfId="0" applyFont="1" applyFill="1" applyBorder="1" applyAlignment="1">
      <alignment horizontal="center" wrapText="1"/>
    </xf>
    <xf numFmtId="0" fontId="16" fillId="2" borderId="0" xfId="0" applyFont="1" applyFill="1" applyBorder="1" applyAlignment="1">
      <alignment vertical="top"/>
    </xf>
    <xf numFmtId="0" fontId="2" fillId="0" borderId="0" xfId="0" applyFont="1" applyFill="1" applyBorder="1" applyAlignment="1">
      <alignment vertical="center"/>
    </xf>
    <xf numFmtId="0" fontId="1" fillId="0" borderId="0" xfId="0" applyFont="1" applyBorder="1" applyAlignment="1">
      <alignment horizontal="center" vertical="top" wrapText="1"/>
    </xf>
    <xf numFmtId="0" fontId="3" fillId="3" borderId="3" xfId="0" applyFont="1" applyFill="1" applyBorder="1" applyAlignment="1">
      <alignment horizontal="center" wrapText="1"/>
    </xf>
    <xf numFmtId="0" fontId="11" fillId="3" borderId="1" xfId="0" applyFont="1" applyFill="1" applyBorder="1" applyAlignment="1">
      <alignment horizontal="center" wrapText="1"/>
    </xf>
    <xf numFmtId="0" fontId="3" fillId="0" borderId="0" xfId="0" applyFont="1" applyFill="1" applyBorder="1" applyAlignment="1">
      <alignment horizontal="center" vertical="center" wrapText="1"/>
    </xf>
    <xf numFmtId="0" fontId="2" fillId="3" borderId="1" xfId="0" applyFont="1" applyFill="1" applyBorder="1" applyAlignment="1">
      <alignment horizontal="center" wrapText="1"/>
    </xf>
    <xf numFmtId="0" fontId="3" fillId="6" borderId="7" xfId="0" applyFont="1" applyFill="1" applyBorder="1" applyAlignment="1">
      <alignment horizontal="center" vertical="center" wrapText="1"/>
    </xf>
    <xf numFmtId="0" fontId="18" fillId="7" borderId="10" xfId="0" applyFont="1" applyFill="1" applyBorder="1" applyAlignment="1">
      <alignment vertical="center" wrapText="1"/>
    </xf>
    <xf numFmtId="0" fontId="18" fillId="7" borderId="11" xfId="0" applyFont="1" applyFill="1" applyBorder="1" applyAlignment="1">
      <alignment vertical="center" wrapText="1"/>
    </xf>
    <xf numFmtId="0" fontId="4" fillId="0" borderId="11" xfId="0" applyFont="1" applyBorder="1" applyAlignment="1">
      <alignment horizontal="justify" vertical="center" wrapText="1"/>
    </xf>
    <xf numFmtId="0" fontId="4" fillId="2" borderId="11" xfId="0" applyFont="1" applyFill="1" applyBorder="1" applyAlignment="1">
      <alignment horizontal="justify" vertical="center" wrapText="1"/>
    </xf>
    <xf numFmtId="0" fontId="19" fillId="0" borderId="0" xfId="0" applyFont="1" applyAlignment="1">
      <alignment horizontal="justify" vertical="center"/>
    </xf>
    <xf numFmtId="0" fontId="2" fillId="3" borderId="2" xfId="0" applyFont="1" applyFill="1" applyBorder="1" applyAlignment="1">
      <alignment horizontal="center" wrapText="1"/>
    </xf>
    <xf numFmtId="0" fontId="20" fillId="0" borderId="0" xfId="0" applyFont="1"/>
    <xf numFmtId="0" fontId="4" fillId="2" borderId="10" xfId="0" applyFont="1" applyFill="1" applyBorder="1" applyAlignment="1">
      <alignment horizontal="justify" vertical="center" wrapText="1"/>
    </xf>
    <xf numFmtId="0" fontId="3" fillId="3" borderId="4" xfId="0" applyFont="1" applyFill="1" applyBorder="1" applyAlignment="1">
      <alignment horizontal="center" vertical="center" wrapText="1"/>
    </xf>
    <xf numFmtId="0" fontId="3" fillId="3" borderId="1" xfId="0" applyFont="1" applyFill="1" applyBorder="1" applyAlignment="1">
      <alignment horizontal="center" wrapText="1"/>
    </xf>
    <xf numFmtId="0" fontId="3" fillId="5" borderId="2" xfId="0" applyFont="1" applyFill="1" applyBorder="1" applyAlignment="1">
      <alignment horizontal="center" wrapText="1"/>
    </xf>
    <xf numFmtId="0" fontId="21" fillId="0" borderId="0" xfId="0" applyFont="1"/>
    <xf numFmtId="0" fontId="1" fillId="0" borderId="0" xfId="0" applyFont="1" applyBorder="1" applyAlignment="1">
      <alignment horizontal="center" vertical="center" wrapText="1"/>
    </xf>
    <xf numFmtId="0" fontId="13" fillId="0" borderId="0" xfId="0" applyFont="1" applyBorder="1" applyAlignment="1">
      <alignment horizontal="center" vertical="center" wrapText="1"/>
    </xf>
    <xf numFmtId="0" fontId="22" fillId="0" borderId="0" xfId="0" applyFont="1"/>
    <xf numFmtId="0" fontId="7" fillId="0" borderId="0" xfId="0" applyFont="1"/>
    <xf numFmtId="0" fontId="23" fillId="0" borderId="0" xfId="0" applyFont="1" applyAlignment="1"/>
    <xf numFmtId="0" fontId="1" fillId="0" borderId="0" xfId="0" applyFont="1" applyAlignment="1"/>
    <xf numFmtId="0" fontId="7" fillId="0" borderId="0" xfId="0" applyFont="1" applyAlignment="1">
      <alignment wrapText="1"/>
    </xf>
    <xf numFmtId="0" fontId="22" fillId="0" borderId="0" xfId="0" applyFont="1" applyFill="1"/>
    <xf numFmtId="0" fontId="24" fillId="0" borderId="0" xfId="0" applyFont="1"/>
    <xf numFmtId="0" fontId="4" fillId="0" borderId="12" xfId="0" applyFont="1" applyBorder="1" applyAlignment="1">
      <alignment vertical="center" wrapText="1"/>
    </xf>
    <xf numFmtId="0" fontId="4" fillId="0" borderId="10" xfId="0" applyFont="1" applyBorder="1" applyAlignment="1">
      <alignment vertical="center" wrapText="1"/>
    </xf>
    <xf numFmtId="0" fontId="16" fillId="2" borderId="0" xfId="0" applyFont="1" applyFill="1" applyAlignment="1">
      <alignment vertical="top"/>
    </xf>
    <xf numFmtId="0" fontId="1" fillId="2" borderId="0" xfId="0" applyFont="1" applyFill="1" applyAlignment="1">
      <alignment vertical="top"/>
    </xf>
    <xf numFmtId="0" fontId="7" fillId="2" borderId="0" xfId="0" applyFont="1" applyFill="1" applyAlignment="1">
      <alignment vertical="top"/>
    </xf>
    <xf numFmtId="0" fontId="15" fillId="2" borderId="0" xfId="0" applyFont="1" applyFill="1"/>
    <xf numFmtId="0" fontId="1" fillId="0" borderId="0" xfId="0" applyFont="1" applyAlignment="1">
      <alignment vertical="top" wrapText="1"/>
    </xf>
    <xf numFmtId="0" fontId="22" fillId="0" borderId="0" xfId="0" applyFont="1" applyAlignment="1">
      <alignment vertical="top"/>
    </xf>
    <xf numFmtId="0" fontId="4" fillId="0" borderId="12" xfId="0" applyFont="1" applyBorder="1" applyAlignment="1">
      <alignment horizontal="justify" vertical="center" wrapText="1"/>
    </xf>
    <xf numFmtId="0" fontId="4" fillId="2" borderId="12" xfId="0" applyFont="1" applyFill="1" applyBorder="1" applyAlignment="1">
      <alignment horizontal="left" vertical="center" wrapText="1"/>
    </xf>
    <xf numFmtId="0" fontId="4" fillId="0" borderId="0" xfId="0" applyFont="1" applyFill="1" applyAlignment="1">
      <alignment vertical="center"/>
    </xf>
    <xf numFmtId="0" fontId="1" fillId="0" borderId="0" xfId="0" applyFont="1" applyFill="1" applyAlignment="1">
      <alignment vertical="center"/>
    </xf>
    <xf numFmtId="0" fontId="7" fillId="0" borderId="0" xfId="0" applyFont="1" applyFill="1"/>
    <xf numFmtId="0" fontId="2" fillId="0" borderId="1" xfId="0" applyFont="1" applyFill="1" applyBorder="1" applyAlignment="1">
      <alignment horizontal="right" vertical="center" wrapText="1"/>
    </xf>
    <xf numFmtId="0" fontId="3" fillId="3" borderId="1" xfId="0" applyFont="1" applyFill="1" applyBorder="1" applyAlignment="1">
      <alignment horizontal="center" wrapText="1"/>
    </xf>
    <xf numFmtId="0" fontId="26" fillId="0" borderId="0" xfId="0" applyFont="1" applyAlignment="1">
      <alignment vertical="top"/>
    </xf>
    <xf numFmtId="0" fontId="27" fillId="0" borderId="0" xfId="0" applyFont="1"/>
    <xf numFmtId="0" fontId="7" fillId="0" borderId="0" xfId="0" applyFont="1" applyAlignment="1">
      <alignment horizontal="left" vertical="top" wrapText="1"/>
    </xf>
    <xf numFmtId="0" fontId="4" fillId="0" borderId="0" xfId="0" applyFont="1" applyFill="1" applyAlignment="1">
      <alignment vertical="top"/>
    </xf>
    <xf numFmtId="0" fontId="3" fillId="0" borderId="1" xfId="0" applyFont="1" applyBorder="1" applyAlignment="1">
      <alignment horizontal="center" vertical="center" wrapText="1"/>
    </xf>
    <xf numFmtId="0" fontId="3" fillId="3" borderId="4" xfId="0" applyFont="1" applyFill="1" applyBorder="1" applyAlignment="1">
      <alignment horizontal="center" vertical="center" wrapText="1"/>
    </xf>
    <xf numFmtId="15" fontId="3" fillId="0" borderId="1" xfId="0" applyNumberFormat="1" applyFont="1" applyBorder="1" applyAlignment="1">
      <alignment horizontal="center" vertical="top" wrapText="1"/>
    </xf>
    <xf numFmtId="0" fontId="1" fillId="0" borderId="1" xfId="0" applyFont="1" applyBorder="1" applyAlignment="1">
      <alignment horizontal="left" vertical="top" wrapText="1"/>
    </xf>
    <xf numFmtId="0" fontId="29" fillId="8" borderId="7" xfId="0" applyFont="1" applyFill="1" applyBorder="1" applyAlignment="1">
      <alignment horizontal="center" vertical="center" wrapText="1"/>
    </xf>
    <xf numFmtId="0" fontId="29" fillId="0" borderId="7" xfId="0" applyFont="1" applyBorder="1" applyAlignment="1">
      <alignment horizontal="center" vertical="center" wrapText="1"/>
    </xf>
    <xf numFmtId="0" fontId="3" fillId="0" borderId="1" xfId="0" applyFont="1" applyBorder="1" applyAlignment="1">
      <alignment horizontal="center" wrapText="1"/>
    </xf>
    <xf numFmtId="15" fontId="3" fillId="0" borderId="1" xfId="0" applyNumberFormat="1" applyFont="1" applyBorder="1" applyAlignment="1">
      <alignment horizontal="center" wrapText="1"/>
    </xf>
    <xf numFmtId="0" fontId="29" fillId="0" borderId="7" xfId="0" applyFont="1" applyBorder="1" applyAlignment="1">
      <alignment horizontal="left" vertical="center" wrapText="1"/>
    </xf>
    <xf numFmtId="14" fontId="29" fillId="0" borderId="7" xfId="0" applyNumberFormat="1" applyFont="1" applyBorder="1" applyAlignment="1">
      <alignment horizontal="left" vertical="center" wrapText="1"/>
    </xf>
    <xf numFmtId="0" fontId="2" fillId="0" borderId="2" xfId="0" applyFont="1" applyFill="1" applyBorder="1" applyAlignment="1">
      <alignment horizontal="left" wrapText="1"/>
    </xf>
    <xf numFmtId="0" fontId="7" fillId="0" borderId="0" xfId="0" applyFont="1" applyFill="1" applyAlignment="1">
      <alignment wrapText="1"/>
    </xf>
    <xf numFmtId="0" fontId="31" fillId="0" borderId="0" xfId="0" applyFont="1" applyAlignment="1">
      <alignment wrapText="1"/>
    </xf>
    <xf numFmtId="0" fontId="1" fillId="0" borderId="1" xfId="0" applyFont="1" applyBorder="1" applyAlignment="1">
      <alignment horizontal="center" wrapText="1"/>
    </xf>
    <xf numFmtId="0" fontId="31" fillId="0" borderId="1" xfId="0" applyFont="1" applyBorder="1" applyAlignment="1">
      <alignment horizontal="center" wrapText="1"/>
    </xf>
    <xf numFmtId="0" fontId="31" fillId="0" borderId="0" xfId="0" applyFont="1" applyAlignment="1"/>
    <xf numFmtId="0" fontId="0" fillId="0" borderId="0" xfId="0" applyAlignment="1"/>
    <xf numFmtId="0" fontId="29" fillId="0" borderId="7" xfId="0" applyFont="1" applyBorder="1" applyAlignment="1">
      <alignment horizontal="center" wrapText="1"/>
    </xf>
    <xf numFmtId="0" fontId="29" fillId="0" borderId="0" xfId="0" applyFont="1" applyAlignment="1">
      <alignment wrapText="1"/>
    </xf>
    <xf numFmtId="0" fontId="29" fillId="0" borderId="7" xfId="0" applyFont="1" applyBorder="1" applyAlignment="1">
      <alignment vertical="center" wrapText="1"/>
    </xf>
    <xf numFmtId="0" fontId="32" fillId="0" borderId="7" xfId="1" applyBorder="1" applyAlignment="1">
      <alignment horizontal="left" vertical="center" wrapText="1"/>
    </xf>
    <xf numFmtId="0" fontId="29" fillId="0" borderId="7" xfId="0" applyFont="1" applyBorder="1" applyAlignment="1">
      <alignment horizontal="left"/>
    </xf>
    <xf numFmtId="0" fontId="33" fillId="0" borderId="7" xfId="0" applyFont="1" applyBorder="1" applyAlignment="1">
      <alignment horizontal="center" wrapText="1"/>
    </xf>
    <xf numFmtId="0" fontId="34" fillId="0" borderId="7" xfId="0" applyFont="1" applyBorder="1" applyAlignment="1">
      <alignment horizontal="center" wrapText="1"/>
    </xf>
    <xf numFmtId="14" fontId="35" fillId="0" borderId="7" xfId="0" applyNumberFormat="1" applyFont="1" applyBorder="1" applyAlignment="1">
      <alignment horizontal="center" vertical="center"/>
    </xf>
    <xf numFmtId="0" fontId="29" fillId="0" borderId="7" xfId="0" applyFont="1" applyBorder="1" applyAlignment="1">
      <alignment horizontal="center" vertical="center"/>
    </xf>
    <xf numFmtId="0" fontId="35" fillId="0" borderId="7" xfId="0" applyFont="1" applyBorder="1" applyAlignment="1">
      <alignment horizontal="center" vertical="center"/>
    </xf>
    <xf numFmtId="0" fontId="35" fillId="0" borderId="7" xfId="0" applyFont="1" applyBorder="1" applyAlignment="1">
      <alignment horizontal="left" vertical="center" wrapText="1"/>
    </xf>
    <xf numFmtId="15" fontId="3" fillId="0" borderId="0" xfId="0" applyNumberFormat="1" applyFont="1" applyBorder="1" applyAlignment="1">
      <alignment horizontal="center" wrapText="1"/>
    </xf>
    <xf numFmtId="0" fontId="3" fillId="0" borderId="0" xfId="0" applyFont="1" applyBorder="1" applyAlignment="1">
      <alignment horizontal="center" wrapText="1"/>
    </xf>
    <xf numFmtId="0" fontId="37" fillId="0" borderId="7" xfId="2" applyFont="1" applyBorder="1" applyAlignment="1">
      <alignment horizontal="center" wrapText="1"/>
    </xf>
    <xf numFmtId="164" fontId="37" fillId="0" borderId="7" xfId="2" applyNumberFormat="1" applyFont="1" applyBorder="1" applyAlignment="1">
      <alignment horizontal="center" wrapText="1"/>
    </xf>
    <xf numFmtId="0" fontId="38" fillId="0" borderId="7" xfId="2" applyFont="1" applyBorder="1" applyAlignment="1">
      <alignment horizontal="center" vertical="center" wrapText="1"/>
    </xf>
    <xf numFmtId="14" fontId="3" fillId="0" borderId="1" xfId="0" applyNumberFormat="1" applyFont="1" applyBorder="1" applyAlignment="1">
      <alignment horizontal="center" vertical="center" wrapText="1"/>
    </xf>
    <xf numFmtId="0" fontId="38" fillId="0" borderId="1" xfId="0" applyFont="1" applyBorder="1" applyAlignment="1">
      <alignment horizontal="center" wrapText="1"/>
    </xf>
    <xf numFmtId="0" fontId="29" fillId="0" borderId="7" xfId="0" applyFont="1" applyFill="1" applyBorder="1" applyAlignment="1">
      <alignment horizontal="center" vertical="center" wrapText="1"/>
    </xf>
    <xf numFmtId="0" fontId="0" fillId="0" borderId="0" xfId="0" applyFill="1"/>
    <xf numFmtId="0" fontId="5" fillId="0" borderId="1" xfId="0" applyFont="1" applyBorder="1" applyAlignment="1">
      <alignment horizontal="justify" vertical="center" wrapText="1"/>
    </xf>
    <xf numFmtId="0" fontId="4" fillId="0" borderId="1" xfId="0" applyFont="1" applyBorder="1" applyAlignment="1">
      <alignment horizontal="justify" vertical="center" wrapText="1"/>
    </xf>
    <xf numFmtId="0" fontId="17" fillId="7" borderId="8" xfId="0" applyFont="1" applyFill="1" applyBorder="1" applyAlignment="1">
      <alignment horizontal="center" vertical="center" wrapText="1"/>
    </xf>
    <xf numFmtId="0" fontId="17" fillId="7" borderId="9" xfId="0" applyFont="1" applyFill="1" applyBorder="1" applyAlignment="1">
      <alignment horizontal="center" vertical="center" wrapText="1"/>
    </xf>
    <xf numFmtId="0" fontId="6" fillId="3" borderId="3" xfId="0" applyFont="1" applyFill="1" applyBorder="1" applyAlignment="1">
      <alignment horizontal="center" wrapText="1"/>
    </xf>
    <xf numFmtId="0" fontId="6" fillId="3" borderId="5" xfId="0" applyFont="1" applyFill="1" applyBorder="1" applyAlignment="1">
      <alignment horizontal="center" wrapText="1"/>
    </xf>
    <xf numFmtId="0" fontId="6" fillId="3" borderId="6" xfId="0" applyFont="1" applyFill="1" applyBorder="1" applyAlignment="1">
      <alignment horizontal="center" wrapText="1"/>
    </xf>
    <xf numFmtId="0" fontId="2" fillId="3" borderId="3" xfId="0" applyFont="1" applyFill="1" applyBorder="1" applyAlignment="1">
      <alignment horizontal="center" wrapText="1"/>
    </xf>
    <xf numFmtId="0" fontId="2" fillId="3" borderId="6" xfId="0" applyFont="1" applyFill="1" applyBorder="1" applyAlignment="1">
      <alignment horizontal="center" wrapText="1"/>
    </xf>
    <xf numFmtId="0" fontId="2" fillId="3" borderId="5" xfId="0" applyFont="1" applyFill="1" applyBorder="1" applyAlignment="1">
      <alignment horizontal="center" wrapText="1"/>
    </xf>
    <xf numFmtId="0" fontId="4" fillId="0" borderId="0" xfId="0" applyFont="1" applyAlignment="1">
      <alignment horizontal="left" vertical="center" wrapText="1"/>
    </xf>
    <xf numFmtId="0" fontId="3" fillId="0" borderId="1" xfId="0" applyFont="1" applyBorder="1" applyAlignment="1">
      <alignment horizontal="center" vertical="center" wrapText="1"/>
    </xf>
    <xf numFmtId="0" fontId="3" fillId="3" borderId="4" xfId="0" applyFont="1" applyFill="1" applyBorder="1" applyAlignment="1">
      <alignment horizontal="center" vertical="center" wrapText="1"/>
    </xf>
    <xf numFmtId="0" fontId="3" fillId="0" borderId="3" xfId="0" applyFont="1" applyBorder="1" applyAlignment="1">
      <alignment horizontal="center" vertical="center" wrapText="1"/>
    </xf>
    <xf numFmtId="0" fontId="3" fillId="0" borderId="6" xfId="0" applyFont="1" applyBorder="1" applyAlignment="1">
      <alignment horizontal="center" vertical="center" wrapText="1"/>
    </xf>
    <xf numFmtId="0" fontId="2" fillId="0" borderId="2" xfId="0" applyFont="1" applyBorder="1" applyAlignment="1">
      <alignment horizontal="left" vertical="center" wrapText="1"/>
    </xf>
    <xf numFmtId="0" fontId="2" fillId="0" borderId="4" xfId="0" applyFont="1" applyBorder="1" applyAlignment="1">
      <alignment horizontal="left" vertical="center" wrapText="1"/>
    </xf>
    <xf numFmtId="0" fontId="3" fillId="3" borderId="1" xfId="0" applyFont="1" applyFill="1" applyBorder="1" applyAlignment="1">
      <alignment horizontal="center" wrapText="1"/>
    </xf>
    <xf numFmtId="0" fontId="3" fillId="3" borderId="2" xfId="0" applyFont="1" applyFill="1" applyBorder="1" applyAlignment="1">
      <alignment horizontal="center" vertical="center" wrapText="1"/>
    </xf>
  </cellXfs>
  <cellStyles count="3">
    <cellStyle name="Lien hypertexte" xfId="1" builtinId="8"/>
    <cellStyle name="Normal" xfId="0" builtinId="0"/>
    <cellStyle name="Normal 2" xfId="2"/>
  </cellStyles>
  <dxfs count="0"/>
  <tableStyles count="0" defaultTableStyle="TableStyleMedium2" defaultPivotStyle="PivotStyleLight16"/>
  <colors>
    <mruColors>
      <color rgb="FF333333"/>
      <color rgb="FFDAEE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2.xml.rels><?xml version="1.0" encoding="UTF-8" standalone="yes"?>
<Relationships xmlns="http://schemas.openxmlformats.org/package/2006/relationships"><Relationship Id="rId3" Type="http://schemas.openxmlformats.org/officeDocument/2006/relationships/image" Target="../media/image3.JPG"/><Relationship Id="rId2" Type="http://schemas.openxmlformats.org/officeDocument/2006/relationships/image" Target="../media/image2.JPG"/><Relationship Id="rId1" Type="http://schemas.openxmlformats.org/officeDocument/2006/relationships/image" Target="../media/image1.JPG"/><Relationship Id="rId4" Type="http://schemas.openxmlformats.org/officeDocument/2006/relationships/image" Target="../media/image4.emf"/></Relationships>
</file>

<file path=xl/drawings/_rels/drawing3.xml.rels><?xml version="1.0" encoding="UTF-8" standalone="yes"?>
<Relationships xmlns="http://schemas.openxmlformats.org/package/2006/relationships"><Relationship Id="rId1" Type="http://schemas.openxmlformats.org/officeDocument/2006/relationships/image" Target="../media/image5.JPG"/></Relationships>
</file>

<file path=xl/drawings/_rels/drawing4.xml.rels><?xml version="1.0" encoding="UTF-8" standalone="yes"?>
<Relationships xmlns="http://schemas.openxmlformats.org/package/2006/relationships"><Relationship Id="rId2" Type="http://schemas.openxmlformats.org/officeDocument/2006/relationships/image" Target="../media/image7.JPG"/><Relationship Id="rId1" Type="http://schemas.openxmlformats.org/officeDocument/2006/relationships/image" Target="../media/image6.JPG"/></Relationships>
</file>

<file path=xl/drawings/drawing1.xml><?xml version="1.0" encoding="utf-8"?>
<xdr:wsDr xmlns:xdr="http://schemas.openxmlformats.org/drawingml/2006/spreadsheetDrawing" xmlns:a="http://schemas.openxmlformats.org/drawingml/2006/main">
  <xdr:oneCellAnchor>
    <xdr:from>
      <xdr:col>1</xdr:col>
      <xdr:colOff>1149350</xdr:colOff>
      <xdr:row>93</xdr:row>
      <xdr:rowOff>0</xdr:rowOff>
    </xdr:from>
    <xdr:ext cx="2133600" cy="264560"/>
    <xdr:sp macro="" textlink="">
      <xdr:nvSpPr>
        <xdr:cNvPr id="4" name="TextBox 3">
          <a:extLst>
            <a:ext uri="{FF2B5EF4-FFF2-40B4-BE49-F238E27FC236}">
              <a16:creationId xmlns:a16="http://schemas.microsoft.com/office/drawing/2014/main" xmlns="" id="{37695434-5533-4133-B7D3-238A8D41FF08}"/>
            </a:ext>
          </a:extLst>
        </xdr:cNvPr>
        <xdr:cNvSpPr txBox="1"/>
      </xdr:nvSpPr>
      <xdr:spPr>
        <a:xfrm>
          <a:off x="3098800" y="2254250"/>
          <a:ext cx="21336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aseline="0"/>
            <a:t> </a:t>
          </a:r>
          <a:endParaRPr lang="en-US" sz="1100"/>
        </a:p>
      </xdr:txBody>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5</xdr:row>
      <xdr:rowOff>0</xdr:rowOff>
    </xdr:from>
    <xdr:to>
      <xdr:col>6</xdr:col>
      <xdr:colOff>108417</xdr:colOff>
      <xdr:row>38</xdr:row>
      <xdr:rowOff>30817</xdr:rowOff>
    </xdr:to>
    <xdr:pic>
      <xdr:nvPicPr>
        <xdr:cNvPr id="3" name="Picture 2">
          <a:extLst>
            <a:ext uri="{FF2B5EF4-FFF2-40B4-BE49-F238E27FC236}">
              <a16:creationId xmlns:a16="http://schemas.microsoft.com/office/drawing/2014/main" xmlns="" id="{7173937A-B748-4D33-9BF0-437192B5767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092574"/>
          <a:ext cx="6719888" cy="5762625"/>
        </a:xfrm>
        <a:prstGeom prst="rect">
          <a:avLst/>
        </a:prstGeom>
      </xdr:spPr>
    </xdr:pic>
    <xdr:clientData/>
  </xdr:twoCellAnchor>
  <xdr:twoCellAnchor editAs="oneCell">
    <xdr:from>
      <xdr:col>0</xdr:col>
      <xdr:colOff>0</xdr:colOff>
      <xdr:row>44</xdr:row>
      <xdr:rowOff>0</xdr:rowOff>
    </xdr:from>
    <xdr:to>
      <xdr:col>6</xdr:col>
      <xdr:colOff>198904</xdr:colOff>
      <xdr:row>78</xdr:row>
      <xdr:rowOff>112899</xdr:rowOff>
    </xdr:to>
    <xdr:pic>
      <xdr:nvPicPr>
        <xdr:cNvPr id="5" name="Picture 4">
          <a:extLst>
            <a:ext uri="{FF2B5EF4-FFF2-40B4-BE49-F238E27FC236}">
              <a16:creationId xmlns:a16="http://schemas.microsoft.com/office/drawing/2014/main" xmlns="" id="{7BF61728-9856-4157-B587-CC2C4C20B6F3}"/>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7866529"/>
          <a:ext cx="6810375" cy="6091238"/>
        </a:xfrm>
        <a:prstGeom prst="rect">
          <a:avLst/>
        </a:prstGeom>
      </xdr:spPr>
    </xdr:pic>
    <xdr:clientData/>
  </xdr:twoCellAnchor>
  <xdr:twoCellAnchor editAs="oneCell">
    <xdr:from>
      <xdr:col>0</xdr:col>
      <xdr:colOff>0</xdr:colOff>
      <xdr:row>79</xdr:row>
      <xdr:rowOff>0</xdr:rowOff>
    </xdr:from>
    <xdr:to>
      <xdr:col>6</xdr:col>
      <xdr:colOff>232242</xdr:colOff>
      <xdr:row>87</xdr:row>
      <xdr:rowOff>110659</xdr:rowOff>
    </xdr:to>
    <xdr:pic>
      <xdr:nvPicPr>
        <xdr:cNvPr id="9" name="Picture 8">
          <a:extLst>
            <a:ext uri="{FF2B5EF4-FFF2-40B4-BE49-F238E27FC236}">
              <a16:creationId xmlns:a16="http://schemas.microsoft.com/office/drawing/2014/main" xmlns="" id="{45537870-2A0C-4BD3-8DD8-864AD1063F23}"/>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0" y="14018559"/>
          <a:ext cx="6843713" cy="1500188"/>
        </a:xfrm>
        <a:prstGeom prst="rect">
          <a:avLst/>
        </a:prstGeom>
      </xdr:spPr>
    </xdr:pic>
    <xdr:clientData/>
  </xdr:twoCellAnchor>
  <xdr:twoCellAnchor editAs="oneCell">
    <xdr:from>
      <xdr:col>4</xdr:col>
      <xdr:colOff>0</xdr:colOff>
      <xdr:row>94</xdr:row>
      <xdr:rowOff>0</xdr:rowOff>
    </xdr:from>
    <xdr:to>
      <xdr:col>5</xdr:col>
      <xdr:colOff>80963</xdr:colOff>
      <xdr:row>95</xdr:row>
      <xdr:rowOff>61913</xdr:rowOff>
    </xdr:to>
    <xdr:pic>
      <xdr:nvPicPr>
        <xdr:cNvPr id="6" name="Picture 5">
          <a:extLst>
            <a:ext uri="{FF2B5EF4-FFF2-40B4-BE49-F238E27FC236}">
              <a16:creationId xmlns:a16="http://schemas.microsoft.com/office/drawing/2014/main" xmlns="" id="{36F837F1-A702-45EE-B5B1-E23503CE8B86}"/>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4338638" y="16421100"/>
          <a:ext cx="1138237" cy="23336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5</xdr:row>
      <xdr:rowOff>0</xdr:rowOff>
    </xdr:from>
    <xdr:to>
      <xdr:col>6</xdr:col>
      <xdr:colOff>482134</xdr:colOff>
      <xdr:row>13</xdr:row>
      <xdr:rowOff>119063</xdr:rowOff>
    </xdr:to>
    <xdr:pic>
      <xdr:nvPicPr>
        <xdr:cNvPr id="3" name="Picture 2">
          <a:extLst>
            <a:ext uri="{FF2B5EF4-FFF2-40B4-BE49-F238E27FC236}">
              <a16:creationId xmlns:a16="http://schemas.microsoft.com/office/drawing/2014/main" xmlns="" id="{3D71090D-6805-4AE1-AE2D-7EEE589DA06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907676"/>
          <a:ext cx="6824663" cy="164306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2</xdr:row>
      <xdr:rowOff>0</xdr:rowOff>
    </xdr:from>
    <xdr:to>
      <xdr:col>10</xdr:col>
      <xdr:colOff>9524</xdr:colOff>
      <xdr:row>24</xdr:row>
      <xdr:rowOff>121083</xdr:rowOff>
    </xdr:to>
    <xdr:pic>
      <xdr:nvPicPr>
        <xdr:cNvPr id="3" name="Picture 2">
          <a:extLst>
            <a:ext uri="{FF2B5EF4-FFF2-40B4-BE49-F238E27FC236}">
              <a16:creationId xmlns:a16="http://schemas.microsoft.com/office/drawing/2014/main" xmlns="" id="{42F6FB56-E201-4005-8092-AEA7E05678A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367393"/>
          <a:ext cx="7772400" cy="4203226"/>
        </a:xfrm>
        <a:prstGeom prst="rect">
          <a:avLst/>
        </a:prstGeom>
      </xdr:spPr>
    </xdr:pic>
    <xdr:clientData/>
  </xdr:twoCellAnchor>
  <xdr:twoCellAnchor editAs="oneCell">
    <xdr:from>
      <xdr:col>0</xdr:col>
      <xdr:colOff>0</xdr:colOff>
      <xdr:row>26</xdr:row>
      <xdr:rowOff>0</xdr:rowOff>
    </xdr:from>
    <xdr:to>
      <xdr:col>10</xdr:col>
      <xdr:colOff>9524</xdr:colOff>
      <xdr:row>51</xdr:row>
      <xdr:rowOff>76924</xdr:rowOff>
    </xdr:to>
    <xdr:pic>
      <xdr:nvPicPr>
        <xdr:cNvPr id="5" name="Picture 4">
          <a:extLst>
            <a:ext uri="{FF2B5EF4-FFF2-40B4-BE49-F238E27FC236}">
              <a16:creationId xmlns:a16="http://schemas.microsoft.com/office/drawing/2014/main" xmlns="" id="{0DB7AB72-E865-49DB-8C23-C48D729A831E}"/>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4816929"/>
          <a:ext cx="7772400" cy="466933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hyperlink" Target="https://ows.emodnet-bathymetry.eu/wcs" TargetMode="External"/><Relationship Id="rId3" Type="http://schemas.openxmlformats.org/officeDocument/2006/relationships/hyperlink" Target="https://tiles.emodnet-bathymetry.eu/wmts/1.0.0/WMTSCapabilities.xml" TargetMode="External"/><Relationship Id="rId7" Type="http://schemas.openxmlformats.org/officeDocument/2006/relationships/hyperlink" Target="https://ows.emodnet-bathymetry.eu/wfs" TargetMode="External"/><Relationship Id="rId2" Type="http://schemas.openxmlformats.org/officeDocument/2006/relationships/hyperlink" Target="https://geo-service.maris.nl/emodnet_bathymetry/wms?request=getcapabilities" TargetMode="External"/><Relationship Id="rId1" Type="http://schemas.openxmlformats.org/officeDocument/2006/relationships/hyperlink" Target="https://www.emodnet-bathymetry.eu/search" TargetMode="External"/><Relationship Id="rId6" Type="http://schemas.openxmlformats.org/officeDocument/2006/relationships/hyperlink" Target="https://ows.emodnet-bathymetry.eu/wms" TargetMode="External"/><Relationship Id="rId5" Type="http://schemas.openxmlformats.org/officeDocument/2006/relationships/hyperlink" Target="https://portal.emodnet-bathymetry.eu/" TargetMode="External"/><Relationship Id="rId4" Type="http://schemas.openxmlformats.org/officeDocument/2006/relationships/hyperlink" Target="https://geo-service.maris.nl/emodnet_bathymetry/wfs?request=getcapabilities" TargetMode="External"/><Relationship Id="rId9"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1"/>
  <sheetViews>
    <sheetView zoomScale="85" zoomScaleNormal="85" workbookViewId="0">
      <selection activeCell="E10" sqref="E10"/>
    </sheetView>
  </sheetViews>
  <sheetFormatPr baseColWidth="10" defaultColWidth="8.88671875" defaultRowHeight="14.4"/>
  <cols>
    <col min="1" max="1" width="14" bestFit="1" customWidth="1"/>
    <col min="2" max="2" width="36.44140625" customWidth="1"/>
    <col min="5" max="5" width="13.44140625" customWidth="1"/>
    <col min="6" max="6" width="27.44140625" customWidth="1"/>
    <col min="7" max="7" width="14.109375" customWidth="1"/>
    <col min="8" max="8" width="14.6640625" bestFit="1" customWidth="1"/>
  </cols>
  <sheetData>
    <row r="1" spans="1:8" s="17" customFormat="1" ht="15.6">
      <c r="A1" s="19" t="s">
        <v>0</v>
      </c>
      <c r="B1" s="19" t="s">
        <v>1</v>
      </c>
      <c r="C1" s="7"/>
      <c r="D1" s="7"/>
      <c r="E1" s="2" t="s">
        <v>11</v>
      </c>
      <c r="F1" s="2" t="s">
        <v>12</v>
      </c>
      <c r="G1" s="2" t="s">
        <v>13</v>
      </c>
      <c r="H1" s="2" t="s">
        <v>14</v>
      </c>
    </row>
    <row r="2" spans="1:8" s="17" customFormat="1" ht="38.4" customHeight="1">
      <c r="A2" s="46" t="s">
        <v>2</v>
      </c>
      <c r="B2" s="11" t="s">
        <v>2</v>
      </c>
      <c r="C2" s="7"/>
      <c r="D2" s="7"/>
      <c r="E2" s="10" t="s">
        <v>2</v>
      </c>
      <c r="F2" s="11" t="s">
        <v>15</v>
      </c>
      <c r="G2" s="11" t="s">
        <v>16</v>
      </c>
      <c r="H2" s="11" t="s">
        <v>17</v>
      </c>
    </row>
    <row r="3" spans="1:8" s="17" customFormat="1" ht="39.6">
      <c r="A3" s="46" t="s">
        <v>3</v>
      </c>
      <c r="B3" s="28" t="s">
        <v>49</v>
      </c>
      <c r="C3" s="7"/>
      <c r="D3" s="7"/>
      <c r="E3" s="10" t="s">
        <v>3</v>
      </c>
      <c r="F3" s="11" t="s">
        <v>18</v>
      </c>
      <c r="G3" s="11" t="s">
        <v>16</v>
      </c>
      <c r="H3" s="11" t="s">
        <v>19</v>
      </c>
    </row>
    <row r="4" spans="1:8" s="17" customFormat="1" ht="66">
      <c r="A4" s="46" t="s">
        <v>4</v>
      </c>
      <c r="B4" s="11" t="s">
        <v>5</v>
      </c>
      <c r="C4" s="7"/>
      <c r="D4" s="7"/>
      <c r="E4" s="10" t="s">
        <v>4</v>
      </c>
      <c r="F4" s="11" t="s">
        <v>20</v>
      </c>
      <c r="G4" s="11" t="s">
        <v>16</v>
      </c>
      <c r="H4" s="11" t="s">
        <v>19</v>
      </c>
    </row>
    <row r="5" spans="1:8" s="17" customFormat="1" ht="105.6">
      <c r="A5" s="46" t="s">
        <v>6</v>
      </c>
      <c r="B5" s="11" t="s">
        <v>7</v>
      </c>
      <c r="C5" s="7"/>
      <c r="D5" s="7"/>
      <c r="E5" s="10" t="s">
        <v>6</v>
      </c>
      <c r="F5" s="11" t="s">
        <v>21</v>
      </c>
      <c r="G5" s="11" t="s">
        <v>22</v>
      </c>
      <c r="H5" s="11" t="s">
        <v>23</v>
      </c>
    </row>
    <row r="6" spans="1:8" s="17" customFormat="1" ht="66">
      <c r="A6" s="46" t="s">
        <v>8</v>
      </c>
      <c r="B6" s="24" t="s">
        <v>35</v>
      </c>
      <c r="C6" s="7"/>
      <c r="D6" s="7"/>
      <c r="E6" s="10" t="s">
        <v>8</v>
      </c>
      <c r="F6" s="11" t="s">
        <v>15</v>
      </c>
      <c r="G6" s="11" t="s">
        <v>24</v>
      </c>
      <c r="H6" s="11" t="s">
        <v>17</v>
      </c>
    </row>
    <row r="7" spans="1:8" s="17" customFormat="1" ht="79.2">
      <c r="A7" s="46" t="s">
        <v>9</v>
      </c>
      <c r="B7" s="11" t="s">
        <v>47</v>
      </c>
      <c r="C7" s="7"/>
      <c r="D7" s="7"/>
      <c r="E7" s="10" t="s">
        <v>9</v>
      </c>
      <c r="F7" s="11" t="s">
        <v>25</v>
      </c>
      <c r="G7" s="11" t="s">
        <v>46</v>
      </c>
      <c r="H7" s="11" t="s">
        <v>48</v>
      </c>
    </row>
    <row r="8" spans="1:8" s="17" customFormat="1" ht="105.6">
      <c r="A8" s="46" t="s">
        <v>10</v>
      </c>
      <c r="B8" s="11" t="s">
        <v>43</v>
      </c>
      <c r="C8" s="7"/>
      <c r="D8" s="7"/>
      <c r="E8" s="149" t="s">
        <v>10</v>
      </c>
      <c r="F8" s="150" t="s">
        <v>26</v>
      </c>
      <c r="G8" s="150" t="s">
        <v>16</v>
      </c>
      <c r="H8" s="3" t="s">
        <v>45</v>
      </c>
    </row>
    <row r="9" spans="1:8" s="17" customFormat="1" ht="24">
      <c r="A9" s="7"/>
      <c r="B9" s="7"/>
      <c r="C9" s="7"/>
      <c r="D9" s="7"/>
      <c r="E9" s="149"/>
      <c r="F9" s="150"/>
      <c r="G9" s="150"/>
      <c r="H9" s="20" t="s">
        <v>44</v>
      </c>
    </row>
    <row r="10" spans="1:8" s="17" customFormat="1" ht="15.6">
      <c r="E10" s="7" t="s">
        <v>29</v>
      </c>
      <c r="F10" s="21"/>
      <c r="G10" s="21"/>
      <c r="H10" s="21"/>
    </row>
    <row r="11" spans="1:8" s="17" customFormat="1" ht="15.6">
      <c r="E11" s="7" t="s">
        <v>30</v>
      </c>
      <c r="F11" s="21"/>
      <c r="G11" s="21"/>
      <c r="H11" s="21"/>
    </row>
  </sheetData>
  <mergeCells count="3">
    <mergeCell ref="E8:E9"/>
    <mergeCell ref="F8:F9"/>
    <mergeCell ref="G8:G9"/>
  </mergeCells>
  <pageMargins left="0.70866141732283472" right="0.70866141732283472" top="0.74803149606299213" bottom="0.74803149606299213" header="0.31496062992125984" footer="0.31496062992125984"/>
  <pageSetup paperSize="9" scale="68"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C57"/>
  <sheetViews>
    <sheetView tabSelected="1" topLeftCell="A28" zoomScale="70" zoomScaleNormal="70" workbookViewId="0">
      <selection activeCell="B56" sqref="B56"/>
    </sheetView>
  </sheetViews>
  <sheetFormatPr baseColWidth="10" defaultColWidth="8.88671875" defaultRowHeight="14.4"/>
  <cols>
    <col min="1" max="1" width="16.44140625" customWidth="1"/>
    <col min="2" max="2" width="19.77734375" customWidth="1"/>
  </cols>
  <sheetData>
    <row r="1" spans="1:1" s="78" customFormat="1" ht="15">
      <c r="A1" s="83" t="s">
        <v>206</v>
      </c>
    </row>
    <row r="2" spans="1:1" s="78" customFormat="1" ht="15">
      <c r="A2" s="83" t="s">
        <v>221</v>
      </c>
    </row>
    <row r="3" spans="1:1" ht="17.399999999999999">
      <c r="A3" s="6" t="s">
        <v>289</v>
      </c>
    </row>
    <row r="12" spans="1:1" ht="17.399999999999999">
      <c r="A12" s="6" t="s">
        <v>290</v>
      </c>
    </row>
    <row r="22" spans="1:1" ht="17.399999999999999">
      <c r="A22" s="6" t="s">
        <v>291</v>
      </c>
    </row>
    <row r="54" spans="1:3" ht="15.6">
      <c r="A54" s="95" t="s">
        <v>202</v>
      </c>
      <c r="B54" s="96"/>
      <c r="C54" s="97"/>
    </row>
    <row r="55" spans="1:3" ht="45">
      <c r="A55" s="99" t="s">
        <v>286</v>
      </c>
      <c r="B55" s="55" t="s">
        <v>443</v>
      </c>
      <c r="C55" s="86"/>
    </row>
    <row r="56" spans="1:3" ht="45">
      <c r="A56" s="99" t="s">
        <v>287</v>
      </c>
      <c r="B56" s="55" t="s">
        <v>444</v>
      </c>
      <c r="C56" s="8"/>
    </row>
    <row r="57" spans="1:3" ht="45">
      <c r="A57" s="99" t="s">
        <v>288</v>
      </c>
      <c r="B57" s="55" t="s">
        <v>445</v>
      </c>
    </row>
  </sheetData>
  <pageMargins left="0.7" right="0.7" top="0.75" bottom="0.75" header="0.3" footer="0.3"/>
  <pageSetup paperSize="9" orientation="portrait" horizontalDpi="4294967293"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B23"/>
  <sheetViews>
    <sheetView workbookViewId="0">
      <selection activeCell="B7" sqref="B7"/>
    </sheetView>
  </sheetViews>
  <sheetFormatPr baseColWidth="10" defaultColWidth="8.88671875" defaultRowHeight="15.6"/>
  <cols>
    <col min="1" max="1" width="48.33203125" style="86" customWidth="1"/>
    <col min="2" max="2" width="80.21875" style="86" customWidth="1"/>
    <col min="3" max="16384" width="8.88671875" style="86"/>
  </cols>
  <sheetData>
    <row r="1" spans="1:2" ht="18" thickBot="1">
      <c r="A1" s="151" t="s">
        <v>191</v>
      </c>
      <c r="B1" s="152"/>
    </row>
    <row r="2" spans="1:2" ht="16.2" thickBot="1">
      <c r="A2" s="72" t="s">
        <v>192</v>
      </c>
      <c r="B2" s="73" t="s">
        <v>193</v>
      </c>
    </row>
    <row r="3" spans="1:2">
      <c r="A3" s="101" t="s">
        <v>281</v>
      </c>
      <c r="B3" s="93"/>
    </row>
    <row r="4" spans="1:2" ht="40.200000000000003" thickBot="1">
      <c r="A4" s="94" t="str">
        <f>'1(Data)'!A57</f>
        <v>1A) Volume and coverage of available data</v>
      </c>
      <c r="B4" s="94" t="str">
        <f>'1(Data)'!B57</f>
        <v xml:space="preserve">For CDIs, most population had already been done in the previous quarters as there was an input deadline considering the production of updated regional DTMs. The increase is part of maintenance by a few data providers . </v>
      </c>
    </row>
    <row r="5" spans="1:2" ht="27" thickBot="1">
      <c r="A5" s="94" t="str">
        <f>'1(Data)'!A58</f>
        <v>1B) Usage of data in this quarter</v>
      </c>
      <c r="B5" s="94" t="str">
        <f>'1(Data)'!B58</f>
        <v>Considerable decrease in number of downloaded CDIs compared to previous quarter which was exceptional; however still a high number of downloads and by 30 users</v>
      </c>
    </row>
    <row r="6" spans="1:2" ht="27" thickBot="1">
      <c r="A6" s="102" t="s">
        <v>282</v>
      </c>
      <c r="B6" s="79"/>
    </row>
    <row r="7" spans="1:2" ht="40.200000000000003" thickBot="1">
      <c r="A7" s="79" t="str">
        <f>'2(Products)'!A57</f>
        <v>2A) Volume and coverage of available data products</v>
      </c>
      <c r="B7" s="79" t="str">
        <f>'2(Products)'!B57</f>
        <v xml:space="preserve">The CDTMs are required as input for the Regional DTMs and most had already been delivered before the deadline. Some extra have been delivered as part of the RDTM production process, in particular for Arctic and Baltic Sea. For HR-DTMs production by data providers will start later in autumn 2020. </v>
      </c>
    </row>
    <row r="8" spans="1:2" ht="27" thickBot="1">
      <c r="A8" s="79" t="str">
        <f>'2(Products)'!A58</f>
        <v>2B) Usage of data products in this quarter</v>
      </c>
      <c r="B8" s="79" t="str">
        <f>'2(Products)'!B58</f>
        <v xml:space="preserve">Some decrease in downloading, but still large. Considerable increase in use of WMS services, most probably also because of introduction of EBWBL.  </v>
      </c>
    </row>
    <row r="9" spans="1:2" ht="30.6" customHeight="1" thickBot="1">
      <c r="A9" s="74" t="str">
        <f>'3(Data providers)'!A62</f>
        <v>3) Organisations supplying/ approached to supply data anad data products</v>
      </c>
      <c r="B9" s="74" t="str">
        <f>'3(Data providers)'!B62</f>
        <v xml:space="preserve">For CDIs, most population had already been done in the previous quarters as there was an input deadline considering the production of updated regional DTMs. A few data providers have added more CDIs in the last quarter. </v>
      </c>
    </row>
    <row r="10" spans="1:2" ht="16.2" thickBot="1">
      <c r="A10" s="75" t="str">
        <f>'4(Web services)'!A17</f>
        <v>4) Online 'Web' interfaces to access or view data</v>
      </c>
      <c r="B10" s="75" t="str">
        <f>'4(Web services)'!B17</f>
        <v>New EBWBL WMTS service added</v>
      </c>
    </row>
    <row r="11" spans="1:2" ht="27" thickBot="1">
      <c r="A11" s="74" t="str">
        <f>'5(User stats)&amp;6(Use case stats)'!A96</f>
        <v>5) Statistics on information volunteered through download forms</v>
      </c>
      <c r="B11" s="74" t="str">
        <f>'5(User stats)&amp;6(Use case stats)'!B96</f>
        <v xml:space="preserve">Bathymetry is used by all sectors and for many applications as it provides basis information. A lot of users do not give details about themselves, unless they use Marine-ID in the download forms.  </v>
      </c>
    </row>
    <row r="12" spans="1:2" ht="16.2" thickBot="1">
      <c r="A12" s="75" t="str">
        <f>'5(User stats)&amp;6(Use case stats)'!A97</f>
        <v>6) Published use cases</v>
      </c>
      <c r="B12" s="75" t="str">
        <f>'5(User stats)&amp;6(Use case stats)'!B97</f>
        <v>EMODnet Bathymetry has a steady number of use cases which all receive attention from users</v>
      </c>
    </row>
    <row r="13" spans="1:2" ht="16.2" thickBot="1">
      <c r="A13" s="74" t="str">
        <f>'8(User friendliness)'!A76</f>
        <v>8.1) Technical monitoring</v>
      </c>
      <c r="B13" s="74" t="str">
        <f>'8(User friendliness)'!B76</f>
        <v>The portal has a very good and stable response time and overall a very good up time (100%).</v>
      </c>
    </row>
    <row r="14" spans="1:2" ht="16.2" thickBot="1">
      <c r="A14" s="75" t="str">
        <f>'8(User friendliness)'!A77</f>
        <v>8.2) Visual Harmonisation score</v>
      </c>
      <c r="B14" s="75" t="str">
        <f>'8(User friendliness)'!B77</f>
        <v>The portal has continued to have a 100% score.</v>
      </c>
    </row>
    <row r="15" spans="1:2" ht="79.8" thickBot="1">
      <c r="A15" s="74" t="str">
        <f>'9-10-11(User stats)'!A55</f>
        <v>9) Visibility &amp; analytics for web pages</v>
      </c>
      <c r="B15" s="74" t="str">
        <f>'9-10-11(User stats)'!B55</f>
        <v xml:space="preserve">As expected and targeted, the pages related to the “EMODnet bathymetry viewing and Download Service” have the highest score and this traffic is very stable, like also other sections and services. This means that users spent the most time browsing and interacting with the viewing service which as many functions and overall is the most interesting product and service that EMODnet Bathymetry has to offer. From there, users also undertake downloading of DTM tiles which has a continuous high
score of circa 8000 – 10000 downloaded DTM files per quarter. </v>
      </c>
    </row>
    <row r="16" spans="1:2" ht="66.599999999999994" thickBot="1">
      <c r="A16" s="75" t="str">
        <f>'9-10-11(User stats)'!A56</f>
        <v>10) Visibility &amp; analytics for web sections</v>
      </c>
      <c r="B16" s="75" t="str">
        <f>'9-10-11(User stats)'!B56</f>
        <v>This indicator shows the interest of users for specific sections of the website, excluding the Bathymetry Viewing and Download service. Strangely enough, it seems that the helpdesk receives most attention, which could be an error in the colour used as it is more to expect that the CDI pages receive that attention. Although many feedback forms are received through the helpdesk, their numbers are far lower than the reported page views here, which needs to be validated.</v>
      </c>
    </row>
    <row r="17" spans="1:2" ht="40.200000000000003" thickBot="1">
      <c r="A17" s="74" t="str">
        <f>'9-10-11(User stats)'!A57</f>
        <v>11) Average visit duration for web pages</v>
      </c>
      <c r="B17" s="74" t="str">
        <f>'9-10-11(User stats)'!B57</f>
        <v>Average visit duration is erratic, ranging from few seconds to 2:30 minutes. The interpretation of this diagram is complex as it might be interpreted in terms of user’s interest but also as difficulty to understand the concept described on the web page.</v>
      </c>
    </row>
    <row r="18" spans="1:2">
      <c r="A18" s="76"/>
    </row>
    <row r="19" spans="1:2">
      <c r="A19" s="4"/>
    </row>
    <row r="20" spans="1:2">
      <c r="A20" s="4"/>
    </row>
    <row r="21" spans="1:2">
      <c r="A21" s="4"/>
    </row>
    <row r="22" spans="1:2">
      <c r="A22" s="4"/>
    </row>
    <row r="23" spans="1:2">
      <c r="A23" s="4"/>
    </row>
  </sheetData>
  <mergeCells count="1">
    <mergeCell ref="A1:B1"/>
  </mergeCells>
  <pageMargins left="0.7" right="0.7" top="0.75" bottom="0.75" header="0.3" footer="0.3"/>
  <pageSetup paperSize="9" orientation="portrait" horizontalDpi="4294967293"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R58"/>
  <sheetViews>
    <sheetView zoomScaleNormal="100" workbookViewId="0">
      <selection activeCell="F11" sqref="F11"/>
    </sheetView>
  </sheetViews>
  <sheetFormatPr baseColWidth="10" defaultColWidth="9.109375" defaultRowHeight="15.6"/>
  <cols>
    <col min="1" max="1" width="15.88671875" style="49" customWidth="1"/>
    <col min="2" max="2" width="16.6640625" style="49" customWidth="1"/>
    <col min="3" max="3" width="14.44140625" style="49" customWidth="1"/>
    <col min="4" max="4" width="16.6640625" style="49" customWidth="1"/>
    <col min="5" max="5" width="17.88671875" style="49" customWidth="1"/>
    <col min="6" max="6" width="16.109375" style="49" customWidth="1"/>
    <col min="7" max="7" width="14.77734375" style="49" customWidth="1"/>
    <col min="8" max="8" width="15" style="49" customWidth="1"/>
    <col min="9" max="9" width="16.33203125" style="49" customWidth="1"/>
    <col min="10" max="10" width="13" style="49" customWidth="1"/>
    <col min="11" max="11" width="18.88671875" style="49" customWidth="1"/>
    <col min="12" max="12" width="14.109375" style="49" customWidth="1"/>
    <col min="13" max="13" width="14.21875" style="49" customWidth="1"/>
    <col min="14" max="14" width="15.109375" style="49" customWidth="1"/>
    <col min="15" max="15" width="16.109375" style="49" customWidth="1"/>
    <col min="16" max="16" width="24.77734375" style="49" customWidth="1"/>
    <col min="17" max="17" width="19.33203125" style="49" customWidth="1"/>
    <col min="18" max="18" width="20" style="49" customWidth="1"/>
    <col min="19" max="19" width="12.109375" style="49" bestFit="1" customWidth="1"/>
    <col min="20" max="20" width="9.109375" style="49"/>
    <col min="21" max="21" width="10.21875" style="49" customWidth="1"/>
    <col min="22" max="22" width="12" style="49" customWidth="1"/>
    <col min="23" max="16384" width="9.109375" style="49"/>
  </cols>
  <sheetData>
    <row r="1" spans="1:17" ht="17.399999999999999">
      <c r="A1" s="48" t="s">
        <v>270</v>
      </c>
    </row>
    <row r="2" spans="1:17" s="86" customFormat="1">
      <c r="A2" s="83" t="s">
        <v>222</v>
      </c>
    </row>
    <row r="3" spans="1:17" s="86" customFormat="1">
      <c r="A3" s="83" t="s">
        <v>194</v>
      </c>
    </row>
    <row r="4" spans="1:17" s="78" customFormat="1" ht="15">
      <c r="A4" s="83" t="s">
        <v>221</v>
      </c>
    </row>
    <row r="5" spans="1:17" s="60" customFormat="1">
      <c r="A5" s="64" t="s">
        <v>271</v>
      </c>
    </row>
    <row r="6" spans="1:17" ht="32.25" customHeight="1">
      <c r="A6" s="81" t="s">
        <v>38</v>
      </c>
      <c r="B6" s="81" t="s">
        <v>39</v>
      </c>
      <c r="C6" s="81" t="s">
        <v>55</v>
      </c>
      <c r="H6" s="50"/>
      <c r="I6" s="50"/>
      <c r="J6" s="50"/>
      <c r="K6" s="50"/>
      <c r="L6" s="50"/>
      <c r="M6" s="50"/>
      <c r="N6" s="50"/>
      <c r="O6" s="50"/>
      <c r="P6" s="50"/>
      <c r="Q6" s="50"/>
    </row>
    <row r="7" spans="1:17" ht="18" customHeight="1">
      <c r="A7" s="114">
        <v>44105</v>
      </c>
      <c r="B7" s="53" t="s">
        <v>2</v>
      </c>
      <c r="C7" s="51" t="s">
        <v>322</v>
      </c>
      <c r="E7" s="50"/>
      <c r="F7" s="50"/>
      <c r="G7" s="50"/>
      <c r="H7" s="50"/>
      <c r="I7" s="50"/>
      <c r="J7" s="50"/>
      <c r="K7" s="50"/>
      <c r="L7" s="50"/>
      <c r="M7" s="50"/>
      <c r="N7" s="50"/>
      <c r="O7" s="50"/>
      <c r="P7" s="50"/>
      <c r="Q7" s="50"/>
    </row>
    <row r="8" spans="1:17">
      <c r="B8" s="108"/>
      <c r="C8" s="108"/>
      <c r="D8" s="108"/>
    </row>
    <row r="9" spans="1:17" ht="75">
      <c r="A9" s="26" t="s">
        <v>233</v>
      </c>
      <c r="B9" s="32" t="s">
        <v>301</v>
      </c>
      <c r="C9" s="32" t="s">
        <v>314</v>
      </c>
      <c r="D9" s="32" t="s">
        <v>318</v>
      </c>
      <c r="E9" s="32" t="s">
        <v>320</v>
      </c>
    </row>
    <row r="10" spans="1:17">
      <c r="A10" s="115" t="s">
        <v>2</v>
      </c>
      <c r="B10" s="54">
        <v>30493</v>
      </c>
      <c r="C10" s="54">
        <v>29858</v>
      </c>
      <c r="D10" s="54">
        <f>ROUND((100*(30493-29858)/29858),2)</f>
        <v>2.13</v>
      </c>
      <c r="E10" s="54" t="s">
        <v>323</v>
      </c>
    </row>
    <row r="11" spans="1:17" ht="105">
      <c r="A11" s="52"/>
      <c r="B11" s="54"/>
      <c r="C11" s="54"/>
      <c r="D11" s="54"/>
      <c r="E11" s="54"/>
      <c r="F11" s="116" t="s">
        <v>325</v>
      </c>
    </row>
    <row r="12" spans="1:17">
      <c r="A12" s="52"/>
      <c r="B12" s="54"/>
      <c r="C12" s="54"/>
      <c r="D12" s="54"/>
      <c r="E12" s="54"/>
    </row>
    <row r="13" spans="1:17">
      <c r="A13" s="52"/>
      <c r="B13" s="54"/>
      <c r="C13" s="54"/>
      <c r="D13" s="54"/>
      <c r="E13" s="54"/>
    </row>
    <row r="14" spans="1:17">
      <c r="A14" s="52"/>
      <c r="B14" s="54"/>
      <c r="C14" s="54"/>
      <c r="D14" s="54"/>
      <c r="E14" s="54"/>
    </row>
    <row r="15" spans="1:17">
      <c r="A15" s="52"/>
      <c r="B15" s="54"/>
      <c r="C15" s="54"/>
      <c r="D15" s="54"/>
      <c r="E15" s="54"/>
    </row>
    <row r="16" spans="1:17">
      <c r="A16" s="52"/>
      <c r="B16" s="54"/>
      <c r="C16" s="54"/>
      <c r="D16" s="54"/>
      <c r="E16" s="54"/>
    </row>
    <row r="17" spans="1:15">
      <c r="A17" s="52"/>
      <c r="B17" s="54"/>
      <c r="C17" s="54"/>
      <c r="D17" s="54"/>
      <c r="E17" s="54"/>
    </row>
    <row r="18" spans="1:15" customFormat="1" ht="14.4"/>
    <row r="19" spans="1:15" customFormat="1" ht="17.399999999999999">
      <c r="B19" s="153" t="s">
        <v>305</v>
      </c>
      <c r="C19" s="154"/>
      <c r="D19" s="154"/>
      <c r="E19" s="154"/>
      <c r="F19" s="154"/>
      <c r="G19" s="154"/>
      <c r="H19" s="154"/>
      <c r="I19" s="154"/>
      <c r="J19" s="154"/>
      <c r="K19" s="154"/>
      <c r="L19" s="154"/>
      <c r="M19" s="154"/>
      <c r="N19" s="154"/>
      <c r="O19" s="155"/>
    </row>
    <row r="20" spans="1:15" customFormat="1" ht="15">
      <c r="B20" s="156" t="s">
        <v>268</v>
      </c>
      <c r="C20" s="157"/>
      <c r="D20" s="156" t="s">
        <v>133</v>
      </c>
      <c r="E20" s="157"/>
      <c r="F20" s="156" t="s">
        <v>122</v>
      </c>
      <c r="G20" s="157"/>
      <c r="H20" s="156" t="s">
        <v>123</v>
      </c>
      <c r="I20" s="157"/>
      <c r="J20" s="156" t="s">
        <v>124</v>
      </c>
      <c r="K20" s="157"/>
      <c r="L20" s="156" t="s">
        <v>125</v>
      </c>
      <c r="M20" s="157"/>
      <c r="N20" s="156" t="s">
        <v>126</v>
      </c>
      <c r="O20" s="157"/>
    </row>
    <row r="21" spans="1:15" customFormat="1" ht="60">
      <c r="A21" s="26" t="s">
        <v>319</v>
      </c>
      <c r="B21" s="5" t="s">
        <v>262</v>
      </c>
      <c r="C21" s="5" t="s">
        <v>263</v>
      </c>
      <c r="D21" s="5" t="s">
        <v>262</v>
      </c>
      <c r="E21" s="5" t="s">
        <v>263</v>
      </c>
      <c r="F21" s="5" t="s">
        <v>262</v>
      </c>
      <c r="G21" s="5" t="s">
        <v>263</v>
      </c>
      <c r="H21" s="5" t="s">
        <v>262</v>
      </c>
      <c r="I21" s="5" t="s">
        <v>263</v>
      </c>
      <c r="J21" s="5" t="s">
        <v>262</v>
      </c>
      <c r="K21" s="5" t="s">
        <v>263</v>
      </c>
      <c r="L21" s="5" t="s">
        <v>262</v>
      </c>
      <c r="M21" s="5" t="s">
        <v>263</v>
      </c>
      <c r="N21" s="5" t="s">
        <v>262</v>
      </c>
      <c r="O21" s="5" t="s">
        <v>263</v>
      </c>
    </row>
    <row r="22" spans="1:15" customFormat="1" ht="15">
      <c r="A22" s="115" t="s">
        <v>2</v>
      </c>
      <c r="B22" s="53">
        <v>2428</v>
      </c>
      <c r="C22" s="53">
        <f>2428-2417</f>
        <v>11</v>
      </c>
      <c r="D22" s="53">
        <v>1107</v>
      </c>
      <c r="E22" s="53">
        <f>1107-1103</f>
        <v>4</v>
      </c>
      <c r="F22" s="53">
        <v>5396</v>
      </c>
      <c r="G22" s="53">
        <f>5396-5396</f>
        <v>0</v>
      </c>
      <c r="H22" s="53">
        <v>148</v>
      </c>
      <c r="I22" s="53">
        <f>148-142</f>
        <v>6</v>
      </c>
      <c r="J22" s="53">
        <v>3706</v>
      </c>
      <c r="K22" s="53">
        <f>3706-3706</f>
        <v>0</v>
      </c>
      <c r="L22" s="53">
        <v>14273</v>
      </c>
      <c r="M22" s="53">
        <f>14273-14117</f>
        <v>156</v>
      </c>
      <c r="N22" s="53">
        <v>3435</v>
      </c>
      <c r="O22" s="53">
        <f>3435-3414</f>
        <v>21</v>
      </c>
    </row>
    <row r="23" spans="1:15" customFormat="1" ht="15">
      <c r="A23" s="52"/>
      <c r="B23" s="53"/>
      <c r="C23" s="53"/>
      <c r="D23" s="53"/>
      <c r="E23" s="53"/>
      <c r="F23" s="53"/>
      <c r="G23" s="53"/>
      <c r="H23" s="53"/>
      <c r="I23" s="53"/>
      <c r="J23" s="53"/>
      <c r="K23" s="53"/>
      <c r="L23" s="53"/>
      <c r="M23" s="53"/>
      <c r="N23" s="53"/>
      <c r="O23" s="53"/>
    </row>
    <row r="24" spans="1:15" customFormat="1" ht="15">
      <c r="A24" s="52"/>
      <c r="B24" s="53"/>
      <c r="C24" s="53"/>
      <c r="D24" s="53"/>
      <c r="E24" s="53"/>
      <c r="F24" s="53"/>
      <c r="G24" s="53"/>
      <c r="H24" s="53"/>
      <c r="I24" s="53"/>
      <c r="J24" s="53"/>
      <c r="K24" s="53"/>
      <c r="L24" s="53"/>
      <c r="M24" s="53"/>
      <c r="N24" s="53"/>
      <c r="O24" s="53"/>
    </row>
    <row r="25" spans="1:15" customFormat="1" ht="15">
      <c r="A25" s="52"/>
      <c r="B25" s="53"/>
      <c r="C25" s="53"/>
      <c r="D25" s="53"/>
      <c r="E25" s="53"/>
      <c r="F25" s="53"/>
      <c r="G25" s="53"/>
      <c r="H25" s="53"/>
      <c r="I25" s="53"/>
      <c r="J25" s="53"/>
      <c r="K25" s="53"/>
      <c r="L25" s="53"/>
      <c r="M25" s="53"/>
      <c r="N25" s="53"/>
      <c r="O25" s="53"/>
    </row>
    <row r="26" spans="1:15" customFormat="1" ht="15">
      <c r="A26" s="52"/>
      <c r="B26" s="53"/>
      <c r="C26" s="53"/>
      <c r="D26" s="53"/>
      <c r="E26" s="53"/>
      <c r="F26" s="53"/>
      <c r="G26" s="53"/>
      <c r="H26" s="53"/>
      <c r="I26" s="53"/>
      <c r="J26" s="53"/>
      <c r="K26" s="53"/>
      <c r="L26" s="53"/>
      <c r="M26" s="53"/>
      <c r="N26" s="53"/>
      <c r="O26" s="53"/>
    </row>
    <row r="27" spans="1:15" customFormat="1" ht="15">
      <c r="A27" s="52"/>
      <c r="B27" s="53"/>
      <c r="C27" s="53"/>
      <c r="D27" s="53"/>
      <c r="E27" s="53"/>
      <c r="F27" s="53"/>
      <c r="G27" s="53"/>
      <c r="H27" s="53"/>
      <c r="I27" s="53"/>
      <c r="J27" s="53"/>
      <c r="K27" s="53"/>
      <c r="L27" s="53"/>
      <c r="M27" s="53"/>
      <c r="N27" s="53"/>
      <c r="O27" s="53"/>
    </row>
    <row r="28" spans="1:15" customFormat="1" ht="15">
      <c r="A28" s="52"/>
      <c r="B28" s="53"/>
      <c r="C28" s="53"/>
      <c r="D28" s="53"/>
      <c r="E28" s="53"/>
      <c r="F28" s="53"/>
      <c r="G28" s="53"/>
      <c r="H28" s="53"/>
      <c r="I28" s="53"/>
      <c r="J28" s="53"/>
      <c r="K28" s="53"/>
      <c r="L28" s="53"/>
      <c r="M28" s="53"/>
      <c r="N28" s="53"/>
      <c r="O28" s="53"/>
    </row>
    <row r="29" spans="1:15" customFormat="1" ht="15">
      <c r="A29" s="52"/>
      <c r="B29" s="53"/>
      <c r="C29" s="53"/>
      <c r="D29" s="53"/>
      <c r="E29" s="53"/>
      <c r="F29" s="53"/>
      <c r="G29" s="53"/>
      <c r="H29" s="53"/>
      <c r="I29" s="53"/>
      <c r="J29" s="53"/>
      <c r="K29" s="53"/>
      <c r="L29" s="53"/>
      <c r="M29" s="53"/>
      <c r="N29" s="53"/>
      <c r="O29" s="53"/>
    </row>
    <row r="30" spans="1:15" s="55" customFormat="1" ht="15">
      <c r="A30" s="61" t="s">
        <v>120</v>
      </c>
    </row>
    <row r="31" spans="1:15">
      <c r="A31" s="111" t="s">
        <v>132</v>
      </c>
      <c r="B31" s="55"/>
      <c r="C31" s="55"/>
      <c r="D31" s="55"/>
      <c r="E31" s="55"/>
      <c r="F31" s="55"/>
      <c r="G31" s="55"/>
    </row>
    <row r="32" spans="1:15">
      <c r="A32" s="59" t="s">
        <v>50</v>
      </c>
      <c r="B32" s="55"/>
      <c r="C32" s="55"/>
      <c r="D32" s="55"/>
      <c r="E32" s="55"/>
      <c r="F32" s="55"/>
      <c r="G32" s="55"/>
    </row>
    <row r="33" spans="1:18">
      <c r="A33" s="59" t="s">
        <v>321</v>
      </c>
      <c r="B33" s="55"/>
      <c r="C33" s="55"/>
      <c r="D33" s="55"/>
      <c r="E33" s="55"/>
      <c r="F33" s="55"/>
      <c r="G33" s="55"/>
    </row>
    <row r="34" spans="1:18">
      <c r="A34" s="59" t="s">
        <v>317</v>
      </c>
      <c r="B34" s="55"/>
      <c r="C34" s="55"/>
      <c r="D34" s="55"/>
      <c r="E34" s="55"/>
      <c r="F34" s="55"/>
      <c r="G34" s="55"/>
    </row>
    <row r="35" spans="1:18">
      <c r="A35" s="59" t="s">
        <v>310</v>
      </c>
      <c r="B35" s="55"/>
      <c r="C35" s="55"/>
      <c r="D35" s="55"/>
      <c r="E35" s="55"/>
      <c r="F35" s="55"/>
      <c r="G35" s="55"/>
    </row>
    <row r="36" spans="1:18">
      <c r="A36" s="59" t="s">
        <v>311</v>
      </c>
      <c r="B36" s="55"/>
      <c r="C36" s="55"/>
      <c r="D36" s="55"/>
      <c r="E36" s="55"/>
      <c r="F36" s="55"/>
      <c r="G36" s="55"/>
    </row>
    <row r="37" spans="1:18">
      <c r="A37" s="59" t="s">
        <v>197</v>
      </c>
      <c r="B37" s="55"/>
      <c r="C37" s="55"/>
      <c r="D37" s="55"/>
      <c r="E37" s="55"/>
      <c r="F37" s="55"/>
      <c r="G37" s="55"/>
    </row>
    <row r="38" spans="1:18">
      <c r="A38" s="59" t="s">
        <v>266</v>
      </c>
    </row>
    <row r="39" spans="1:18">
      <c r="A39" s="59" t="s">
        <v>135</v>
      </c>
    </row>
    <row r="41" spans="1:18">
      <c r="A41" s="56"/>
      <c r="B41" s="55"/>
      <c r="C41" s="55"/>
      <c r="D41" s="55"/>
      <c r="E41" s="55"/>
      <c r="F41" s="55"/>
      <c r="G41" s="55"/>
    </row>
    <row r="42" spans="1:18" s="60" customFormat="1">
      <c r="A42" s="64" t="s">
        <v>272</v>
      </c>
    </row>
    <row r="43" spans="1:18" ht="30" customHeight="1">
      <c r="A43" s="67" t="s">
        <v>38</v>
      </c>
      <c r="B43" s="107" t="s">
        <v>39</v>
      </c>
      <c r="J43" s="55"/>
      <c r="K43" s="55"/>
      <c r="L43" s="55"/>
      <c r="M43" s="55"/>
      <c r="N43" s="55"/>
      <c r="O43" s="55"/>
      <c r="P43" s="55"/>
      <c r="Q43" s="55"/>
      <c r="R43" s="50"/>
    </row>
    <row r="44" spans="1:18" ht="18" customHeight="1">
      <c r="A44" s="114">
        <v>44105</v>
      </c>
      <c r="B44" s="53" t="s">
        <v>2</v>
      </c>
      <c r="C44" s="66"/>
      <c r="J44" s="55"/>
      <c r="K44" s="55"/>
      <c r="L44" s="55"/>
      <c r="M44" s="55"/>
      <c r="N44" s="55"/>
      <c r="O44" s="55"/>
      <c r="P44" s="57"/>
    </row>
    <row r="45" spans="1:18" ht="15.6" customHeight="1">
      <c r="C45" s="156" t="s">
        <v>121</v>
      </c>
      <c r="D45" s="158"/>
      <c r="E45" s="158"/>
      <c r="F45" s="158"/>
      <c r="G45" s="157"/>
      <c r="H45" s="156" t="s">
        <v>145</v>
      </c>
      <c r="I45" s="158"/>
      <c r="J45" s="158"/>
      <c r="K45" s="158"/>
      <c r="L45" s="158"/>
      <c r="M45" s="158"/>
      <c r="N45" s="158"/>
      <c r="O45" s="158"/>
      <c r="P45" s="157"/>
    </row>
    <row r="46" spans="1:18" ht="75">
      <c r="A46" s="26" t="s">
        <v>127</v>
      </c>
      <c r="B46" s="26" t="s">
        <v>142</v>
      </c>
      <c r="C46" s="5" t="s">
        <v>129</v>
      </c>
      <c r="D46" s="5" t="s">
        <v>130</v>
      </c>
      <c r="E46" s="5" t="s">
        <v>265</v>
      </c>
      <c r="F46" s="5" t="s">
        <v>315</v>
      </c>
      <c r="G46" s="82" t="s">
        <v>228</v>
      </c>
      <c r="H46" s="5" t="s">
        <v>242</v>
      </c>
      <c r="I46" s="5" t="s">
        <v>240</v>
      </c>
      <c r="J46" s="82" t="s">
        <v>241</v>
      </c>
      <c r="K46" s="5" t="s">
        <v>239</v>
      </c>
      <c r="L46" s="5" t="s">
        <v>237</v>
      </c>
      <c r="M46" s="82" t="s">
        <v>229</v>
      </c>
      <c r="N46" s="5" t="s">
        <v>201</v>
      </c>
      <c r="O46" s="5" t="s">
        <v>198</v>
      </c>
      <c r="P46" s="82" t="s">
        <v>230</v>
      </c>
    </row>
    <row r="47" spans="1:18">
      <c r="A47" s="117" t="s">
        <v>326</v>
      </c>
      <c r="B47" s="117" t="s">
        <v>327</v>
      </c>
      <c r="C47" s="117" t="s">
        <v>330</v>
      </c>
      <c r="D47" s="117" t="s">
        <v>328</v>
      </c>
      <c r="E47" s="53" t="s">
        <v>331</v>
      </c>
      <c r="F47" s="53" t="s">
        <v>329</v>
      </c>
      <c r="G47" s="53">
        <f>ROUND((100*(3009-11671)/11671),2)</f>
        <v>-74.22</v>
      </c>
      <c r="H47" s="53" t="s">
        <v>328</v>
      </c>
      <c r="I47" s="53" t="s">
        <v>328</v>
      </c>
      <c r="J47" s="53" t="s">
        <v>328</v>
      </c>
      <c r="K47" s="53" t="s">
        <v>328</v>
      </c>
      <c r="L47" s="53" t="s">
        <v>328</v>
      </c>
      <c r="M47" s="53" t="s">
        <v>328</v>
      </c>
      <c r="N47" s="53" t="s">
        <v>328</v>
      </c>
      <c r="O47" s="53" t="s">
        <v>328</v>
      </c>
      <c r="P47" s="53" t="s">
        <v>328</v>
      </c>
    </row>
    <row r="48" spans="1:18">
      <c r="A48" s="58"/>
      <c r="B48" s="58"/>
      <c r="C48" s="53" t="s">
        <v>54</v>
      </c>
      <c r="D48" s="53"/>
      <c r="E48" s="53" t="s">
        <v>54</v>
      </c>
      <c r="F48" s="53" t="s">
        <v>54</v>
      </c>
      <c r="G48" s="53"/>
      <c r="H48" s="53"/>
      <c r="I48" s="53"/>
      <c r="J48" s="53"/>
      <c r="K48" s="53"/>
      <c r="L48" s="53"/>
      <c r="M48" s="53"/>
      <c r="N48" s="53"/>
      <c r="O48" s="53"/>
      <c r="P48" s="53"/>
    </row>
    <row r="49" spans="1:16">
      <c r="A49" s="58"/>
      <c r="B49" s="58"/>
      <c r="C49" s="53" t="s">
        <v>54</v>
      </c>
      <c r="D49" s="53"/>
      <c r="E49" s="53" t="s">
        <v>54</v>
      </c>
      <c r="F49" s="53" t="s">
        <v>54</v>
      </c>
      <c r="G49" s="53"/>
      <c r="H49" s="53"/>
      <c r="I49" s="53"/>
      <c r="J49" s="53"/>
      <c r="K49" s="53"/>
      <c r="L49" s="53"/>
      <c r="M49" s="53"/>
      <c r="N49" s="53"/>
      <c r="O49" s="53"/>
      <c r="P49" s="53"/>
    </row>
    <row r="50" spans="1:16" s="55" customFormat="1" ht="15">
      <c r="A50" s="59" t="s">
        <v>128</v>
      </c>
      <c r="B50" s="59"/>
      <c r="C50" s="59"/>
    </row>
    <row r="51" spans="1:16" s="55" customFormat="1" ht="15">
      <c r="A51" s="59" t="s">
        <v>204</v>
      </c>
      <c r="B51" s="59"/>
      <c r="C51" s="59"/>
    </row>
    <row r="52" spans="1:16" s="55" customFormat="1" ht="15">
      <c r="A52" s="59" t="s">
        <v>131</v>
      </c>
      <c r="B52" s="59"/>
      <c r="C52" s="59"/>
    </row>
    <row r="53" spans="1:16" s="55" customFormat="1" ht="15">
      <c r="A53" s="59" t="s">
        <v>203</v>
      </c>
      <c r="B53" s="59"/>
      <c r="C53" s="59"/>
    </row>
    <row r="56" spans="1:16">
      <c r="A56" s="95" t="s">
        <v>202</v>
      </c>
      <c r="B56" s="96"/>
      <c r="C56" s="97"/>
    </row>
    <row r="57" spans="1:16" s="86" customFormat="1" ht="42.45" customHeight="1">
      <c r="A57" s="99" t="s">
        <v>299</v>
      </c>
      <c r="B57" s="99" t="s">
        <v>324</v>
      </c>
      <c r="C57" s="35"/>
    </row>
    <row r="58" spans="1:16" s="86" customFormat="1" ht="67.8" customHeight="1">
      <c r="A58" s="99" t="s">
        <v>283</v>
      </c>
      <c r="B58" s="99" t="s">
        <v>332</v>
      </c>
      <c r="C58" s="35"/>
    </row>
  </sheetData>
  <mergeCells count="10">
    <mergeCell ref="B19:O19"/>
    <mergeCell ref="D20:E20"/>
    <mergeCell ref="B20:C20"/>
    <mergeCell ref="C45:G45"/>
    <mergeCell ref="N20:O20"/>
    <mergeCell ref="L20:M20"/>
    <mergeCell ref="J20:K20"/>
    <mergeCell ref="H20:I20"/>
    <mergeCell ref="F20:G20"/>
    <mergeCell ref="H45:P45"/>
  </mergeCells>
  <pageMargins left="0.70866141732283472" right="0.70866141732283472" top="0.74803149606299213" bottom="0.74803149606299213" header="0.31496062992125984" footer="0.31496062992125984"/>
  <pageSetup paperSize="9" scale="65" orientation="landscape" horizontalDpi="4294967293"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R58"/>
  <sheetViews>
    <sheetView topLeftCell="B28" zoomScale="85" zoomScaleNormal="85" workbookViewId="0">
      <selection activeCell="B58" sqref="B58"/>
    </sheetView>
  </sheetViews>
  <sheetFormatPr baseColWidth="10" defaultColWidth="8.88671875" defaultRowHeight="15.6"/>
  <cols>
    <col min="1" max="1" width="17.109375" style="86" customWidth="1"/>
    <col min="2" max="2" width="18.33203125" style="86" customWidth="1"/>
    <col min="3" max="3" width="17.6640625" style="86" customWidth="1"/>
    <col min="4" max="4" width="21.44140625" style="86" customWidth="1"/>
    <col min="5" max="5" width="14.33203125" style="86" customWidth="1"/>
    <col min="6" max="6" width="14.6640625" style="86" bestFit="1" customWidth="1"/>
    <col min="7" max="7" width="22.6640625" style="86" customWidth="1"/>
    <col min="8" max="8" width="15.5546875" style="86" customWidth="1"/>
    <col min="9" max="9" width="17.88671875" style="86" customWidth="1"/>
    <col min="10" max="10" width="14.44140625" style="86" customWidth="1"/>
    <col min="11" max="11" width="15.5546875" style="86" customWidth="1"/>
    <col min="12" max="13" width="15.21875" style="86" customWidth="1"/>
    <col min="14" max="14" width="15.109375" style="86" customWidth="1"/>
    <col min="15" max="15" width="14.88671875" style="86" customWidth="1"/>
    <col min="16" max="16" width="15.21875" style="86" customWidth="1"/>
    <col min="17" max="17" width="15.109375" style="86" customWidth="1"/>
    <col min="18" max="18" width="16.109375" style="86" customWidth="1"/>
    <col min="19" max="19" width="17.6640625" style="86" customWidth="1"/>
    <col min="20" max="20" width="14.33203125" style="86" customWidth="1"/>
    <col min="21" max="21" width="17.6640625" style="86" customWidth="1"/>
    <col min="22" max="16384" width="8.88671875" style="86"/>
  </cols>
  <sheetData>
    <row r="1" spans="1:13" ht="17.399999999999999">
      <c r="A1" s="16" t="s">
        <v>273</v>
      </c>
      <c r="B1" s="16"/>
      <c r="C1" s="16"/>
      <c r="D1" s="17"/>
      <c r="E1" s="17"/>
      <c r="F1" s="17"/>
      <c r="G1" s="17"/>
      <c r="H1" s="17"/>
      <c r="I1" s="17"/>
      <c r="J1" s="17"/>
      <c r="K1" s="17"/>
      <c r="L1" s="17"/>
      <c r="M1" s="17"/>
    </row>
    <row r="2" spans="1:13" ht="17.399999999999999">
      <c r="A2" s="83" t="s">
        <v>223</v>
      </c>
      <c r="B2" s="16"/>
      <c r="C2" s="16"/>
      <c r="D2" s="17"/>
      <c r="E2" s="17"/>
      <c r="F2" s="17"/>
      <c r="G2" s="17"/>
      <c r="H2" s="17"/>
      <c r="I2" s="17"/>
      <c r="J2" s="17"/>
      <c r="K2" s="17"/>
      <c r="L2" s="17"/>
      <c r="M2" s="17"/>
    </row>
    <row r="3" spans="1:13" ht="17.399999999999999">
      <c r="A3" s="83" t="s">
        <v>194</v>
      </c>
      <c r="B3" s="16"/>
      <c r="C3" s="16"/>
      <c r="D3" s="17"/>
      <c r="E3" s="17"/>
      <c r="F3" s="17"/>
      <c r="G3" s="17"/>
      <c r="H3" s="17"/>
      <c r="I3" s="17"/>
      <c r="J3" s="17"/>
      <c r="K3" s="17"/>
      <c r="L3" s="17"/>
      <c r="M3" s="17"/>
    </row>
    <row r="4" spans="1:13" s="78" customFormat="1" ht="15">
      <c r="A4" s="83" t="s">
        <v>221</v>
      </c>
    </row>
    <row r="5" spans="1:13" s="60" customFormat="1">
      <c r="A5" s="64" t="s">
        <v>274</v>
      </c>
    </row>
    <row r="6" spans="1:13" ht="60" customHeight="1">
      <c r="A6" s="81" t="s">
        <v>38</v>
      </c>
      <c r="B6" s="81" t="s">
        <v>39</v>
      </c>
      <c r="C6" s="68" t="s">
        <v>231</v>
      </c>
      <c r="D6" s="68" t="s">
        <v>232</v>
      </c>
      <c r="F6" s="31"/>
      <c r="G6" s="31"/>
      <c r="H6" s="31"/>
      <c r="I6" s="31"/>
      <c r="J6" s="31"/>
      <c r="K6" s="31"/>
      <c r="L6" s="31"/>
      <c r="M6" s="31"/>
    </row>
    <row r="7" spans="1:13" s="91" customFormat="1" ht="26.4" customHeight="1">
      <c r="A7" s="114">
        <v>44105</v>
      </c>
      <c r="B7" s="118" t="s">
        <v>2</v>
      </c>
      <c r="C7" s="118">
        <v>208</v>
      </c>
      <c r="D7" s="146">
        <v>203</v>
      </c>
      <c r="F7" s="69"/>
      <c r="G7" s="69"/>
      <c r="H7" s="69"/>
      <c r="I7" s="69"/>
      <c r="J7" s="69"/>
      <c r="K7" s="69"/>
      <c r="L7" s="69"/>
      <c r="M7" s="69"/>
    </row>
    <row r="8" spans="1:13">
      <c r="A8" s="31"/>
      <c r="B8" s="31"/>
      <c r="C8" s="31"/>
      <c r="D8" s="31"/>
      <c r="E8" s="31"/>
      <c r="F8" s="31"/>
      <c r="G8" s="31"/>
    </row>
    <row r="9" spans="1:13" ht="75">
      <c r="A9" s="26" t="s">
        <v>233</v>
      </c>
      <c r="B9" s="70" t="s">
        <v>144</v>
      </c>
      <c r="C9" s="70" t="s">
        <v>143</v>
      </c>
      <c r="D9" s="70" t="s">
        <v>253</v>
      </c>
      <c r="E9" s="63" t="s">
        <v>306</v>
      </c>
      <c r="F9" s="63" t="s">
        <v>316</v>
      </c>
      <c r="G9" s="32" t="s">
        <v>307</v>
      </c>
      <c r="H9" s="32" t="s">
        <v>308</v>
      </c>
    </row>
    <row r="10" spans="1:13">
      <c r="A10" s="120" t="s">
        <v>2</v>
      </c>
      <c r="B10" s="120" t="s">
        <v>333</v>
      </c>
      <c r="C10" s="120" t="s">
        <v>334</v>
      </c>
      <c r="D10" s="120" t="s">
        <v>335</v>
      </c>
      <c r="E10" s="12">
        <v>206</v>
      </c>
      <c r="F10" s="12">
        <v>206</v>
      </c>
      <c r="G10" s="12">
        <v>0</v>
      </c>
      <c r="H10" s="116">
        <v>15</v>
      </c>
    </row>
    <row r="11" spans="1:13">
      <c r="A11" s="120" t="s">
        <v>2</v>
      </c>
      <c r="B11" s="120" t="s">
        <v>336</v>
      </c>
      <c r="C11" s="120" t="s">
        <v>337</v>
      </c>
      <c r="D11" s="120" t="s">
        <v>335</v>
      </c>
      <c r="E11" s="12">
        <v>1</v>
      </c>
      <c r="F11" s="12">
        <v>1</v>
      </c>
      <c r="G11" s="12">
        <v>0</v>
      </c>
      <c r="H11" s="116">
        <v>102</v>
      </c>
    </row>
    <row r="12" spans="1:13">
      <c r="A12" s="120" t="s">
        <v>2</v>
      </c>
      <c r="B12" t="s">
        <v>352</v>
      </c>
      <c r="C12" s="121">
        <v>43837</v>
      </c>
      <c r="D12" s="120" t="s">
        <v>335</v>
      </c>
      <c r="E12" s="12">
        <v>1</v>
      </c>
      <c r="F12" s="12">
        <v>0</v>
      </c>
      <c r="G12" s="12">
        <v>100</v>
      </c>
      <c r="H12" s="116" t="s">
        <v>323</v>
      </c>
    </row>
    <row r="13" spans="1:13">
      <c r="A13" s="120" t="s">
        <v>2</v>
      </c>
      <c r="B13" s="120" t="s">
        <v>338</v>
      </c>
      <c r="C13" s="120" t="s">
        <v>340</v>
      </c>
      <c r="D13" s="120" t="s">
        <v>339</v>
      </c>
      <c r="E13" s="12">
        <v>203</v>
      </c>
      <c r="F13" s="12">
        <v>195</v>
      </c>
      <c r="G13" s="12">
        <f>ROUND((100*(203-195)/195),2)</f>
        <v>4.0999999999999996</v>
      </c>
      <c r="H13" s="116" t="s">
        <v>328</v>
      </c>
    </row>
    <row r="14" spans="1:13">
      <c r="A14" s="29"/>
      <c r="B14" s="29"/>
      <c r="C14" s="29"/>
      <c r="D14" s="29"/>
      <c r="E14" s="12"/>
      <c r="F14" s="12"/>
      <c r="G14" s="12"/>
      <c r="H14" s="12"/>
    </row>
    <row r="15" spans="1:13" ht="90">
      <c r="A15" s="29"/>
      <c r="B15" s="29"/>
      <c r="C15" s="29"/>
      <c r="D15" s="29"/>
      <c r="E15" s="12"/>
      <c r="F15" s="12"/>
      <c r="G15" s="12"/>
      <c r="H15" s="116" t="s">
        <v>341</v>
      </c>
    </row>
    <row r="16" spans="1:13">
      <c r="A16" s="29"/>
      <c r="B16" s="29"/>
      <c r="C16" s="29"/>
      <c r="D16" s="29"/>
      <c r="E16" s="12"/>
      <c r="F16" s="12"/>
      <c r="G16" s="12"/>
      <c r="H16" s="12"/>
    </row>
    <row r="17" spans="1:18">
      <c r="A17" s="29"/>
      <c r="B17" s="29"/>
      <c r="C17" s="29"/>
      <c r="D17" s="29"/>
      <c r="E17" s="12"/>
      <c r="F17" s="12"/>
      <c r="G17" s="12"/>
      <c r="H17" s="12"/>
    </row>
    <row r="18" spans="1:18">
      <c r="A18" s="29"/>
      <c r="B18" s="29"/>
      <c r="C18" s="29"/>
      <c r="D18" s="29"/>
      <c r="E18" s="12"/>
      <c r="F18" s="12"/>
      <c r="G18" s="12"/>
      <c r="H18" s="12"/>
    </row>
    <row r="19" spans="1:18" customFormat="1" ht="14.4"/>
    <row r="20" spans="1:18" customFormat="1" ht="17.399999999999999">
      <c r="B20" s="153" t="s">
        <v>305</v>
      </c>
      <c r="C20" s="154"/>
      <c r="D20" s="154"/>
      <c r="E20" s="154"/>
      <c r="F20" s="154"/>
      <c r="G20" s="154"/>
      <c r="H20" s="154"/>
      <c r="I20" s="154"/>
      <c r="J20" s="154"/>
      <c r="K20" s="154"/>
      <c r="L20" s="154"/>
      <c r="M20" s="154"/>
      <c r="N20" s="154"/>
      <c r="O20" s="155"/>
    </row>
    <row r="21" spans="1:18" customFormat="1" ht="15">
      <c r="B21" s="156" t="s">
        <v>268</v>
      </c>
      <c r="C21" s="157"/>
      <c r="D21" s="156" t="s">
        <v>133</v>
      </c>
      <c r="E21" s="157"/>
      <c r="F21" s="156" t="s">
        <v>122</v>
      </c>
      <c r="G21" s="157"/>
      <c r="H21" s="156" t="s">
        <v>123</v>
      </c>
      <c r="I21" s="157"/>
      <c r="J21" s="156" t="s">
        <v>124</v>
      </c>
      <c r="K21" s="157"/>
      <c r="L21" s="156" t="s">
        <v>125</v>
      </c>
      <c r="M21" s="157"/>
      <c r="N21" s="156" t="s">
        <v>126</v>
      </c>
      <c r="O21" s="157"/>
    </row>
    <row r="22" spans="1:18" customFormat="1" ht="60">
      <c r="A22" s="26" t="s">
        <v>233</v>
      </c>
      <c r="B22" s="5" t="s">
        <v>264</v>
      </c>
      <c r="C22" s="5" t="s">
        <v>267</v>
      </c>
      <c r="D22" s="5" t="s">
        <v>264</v>
      </c>
      <c r="E22" s="5" t="s">
        <v>267</v>
      </c>
      <c r="F22" s="5" t="s">
        <v>264</v>
      </c>
      <c r="G22" s="5" t="s">
        <v>267</v>
      </c>
      <c r="H22" s="5" t="s">
        <v>264</v>
      </c>
      <c r="I22" s="5" t="s">
        <v>267</v>
      </c>
      <c r="J22" s="5" t="s">
        <v>264</v>
      </c>
      <c r="K22" s="5" t="s">
        <v>267</v>
      </c>
      <c r="L22" s="5" t="s">
        <v>264</v>
      </c>
      <c r="M22" s="5" t="s">
        <v>267</v>
      </c>
      <c r="N22" s="5" t="s">
        <v>264</v>
      </c>
      <c r="O22" s="5" t="s">
        <v>267</v>
      </c>
    </row>
    <row r="23" spans="1:18" customFormat="1" ht="15">
      <c r="A23" s="120" t="s">
        <v>2</v>
      </c>
      <c r="B23" s="117">
        <v>75</v>
      </c>
      <c r="C23" s="117">
        <v>0</v>
      </c>
      <c r="D23" s="117">
        <v>0</v>
      </c>
      <c r="E23" s="117">
        <v>0</v>
      </c>
      <c r="F23" s="117">
        <v>1</v>
      </c>
      <c r="G23" s="117">
        <v>0</v>
      </c>
      <c r="H23" s="117">
        <v>6</v>
      </c>
      <c r="I23" s="117">
        <v>0</v>
      </c>
      <c r="J23" s="117">
        <v>52</v>
      </c>
      <c r="K23" s="117">
        <v>0</v>
      </c>
      <c r="L23" s="117">
        <v>72</v>
      </c>
      <c r="M23" s="117">
        <v>0</v>
      </c>
      <c r="N23" s="117">
        <v>0</v>
      </c>
      <c r="O23" s="117">
        <v>0</v>
      </c>
      <c r="P23" s="117"/>
      <c r="Q23" s="117"/>
      <c r="R23" s="117"/>
    </row>
    <row r="24" spans="1:18" customFormat="1" ht="15">
      <c r="A24" s="120" t="s">
        <v>2</v>
      </c>
      <c r="B24" s="117">
        <v>1</v>
      </c>
      <c r="C24" s="117">
        <v>0</v>
      </c>
      <c r="D24" s="117">
        <v>1</v>
      </c>
      <c r="E24" s="117">
        <v>0</v>
      </c>
      <c r="F24" s="117">
        <v>1</v>
      </c>
      <c r="G24" s="117">
        <v>0</v>
      </c>
      <c r="H24" s="117">
        <v>1</v>
      </c>
      <c r="I24" s="117">
        <v>0</v>
      </c>
      <c r="J24" s="117">
        <v>1</v>
      </c>
      <c r="K24" s="117">
        <v>0</v>
      </c>
      <c r="L24" s="117">
        <v>1</v>
      </c>
      <c r="M24" s="117">
        <v>0</v>
      </c>
      <c r="N24" s="117">
        <v>0</v>
      </c>
      <c r="O24" s="117">
        <v>0</v>
      </c>
      <c r="P24" s="117"/>
      <c r="Q24" s="117"/>
      <c r="R24" s="117"/>
    </row>
    <row r="25" spans="1:18" customFormat="1" ht="15">
      <c r="A25" s="120" t="s">
        <v>2</v>
      </c>
      <c r="B25" s="147">
        <v>15</v>
      </c>
      <c r="C25" s="147">
        <v>0</v>
      </c>
      <c r="D25" s="147">
        <v>15</v>
      </c>
      <c r="E25" s="147">
        <f>15-11</f>
        <v>4</v>
      </c>
      <c r="F25" s="147">
        <v>13</v>
      </c>
      <c r="G25" s="147">
        <f>13-9</f>
        <v>4</v>
      </c>
      <c r="H25" s="147">
        <v>23</v>
      </c>
      <c r="I25" s="147">
        <v>0</v>
      </c>
      <c r="J25" s="147">
        <v>103</v>
      </c>
      <c r="K25" s="147">
        <v>0</v>
      </c>
      <c r="L25" s="147">
        <v>34</v>
      </c>
      <c r="M25" s="147">
        <v>0</v>
      </c>
      <c r="N25" s="147">
        <v>0</v>
      </c>
      <c r="O25" s="147">
        <v>0</v>
      </c>
      <c r="P25" s="147"/>
      <c r="Q25" s="117"/>
      <c r="R25" s="117"/>
    </row>
    <row r="26" spans="1:18" customFormat="1" ht="15">
      <c r="A26" s="29"/>
      <c r="B26" s="58"/>
      <c r="C26" s="58"/>
      <c r="D26" s="58"/>
      <c r="E26" s="58"/>
      <c r="F26" s="58"/>
      <c r="G26" s="58"/>
      <c r="H26" s="58"/>
      <c r="I26" s="58"/>
      <c r="J26" s="58"/>
      <c r="K26" s="58"/>
      <c r="L26" s="58"/>
      <c r="M26" s="58"/>
      <c r="N26" s="58"/>
      <c r="O26" s="58"/>
      <c r="P26" s="148"/>
    </row>
    <row r="27" spans="1:18" customFormat="1" ht="15">
      <c r="A27" s="29"/>
      <c r="B27" s="53"/>
      <c r="C27" s="53"/>
      <c r="D27" s="53"/>
      <c r="E27" s="53"/>
      <c r="F27" s="53"/>
      <c r="G27" s="53"/>
      <c r="H27" s="53"/>
      <c r="I27" s="53"/>
      <c r="J27" s="53"/>
      <c r="K27" s="53"/>
      <c r="L27" s="53"/>
      <c r="M27" s="53"/>
      <c r="N27" s="53"/>
      <c r="O27" s="53"/>
    </row>
    <row r="28" spans="1:18" customFormat="1" ht="15">
      <c r="A28" s="29"/>
      <c r="B28" s="53"/>
      <c r="C28" s="53"/>
      <c r="D28" s="53"/>
      <c r="E28" s="53"/>
      <c r="F28" s="53"/>
      <c r="G28" s="53"/>
      <c r="H28" s="53"/>
      <c r="I28" s="53"/>
      <c r="J28" s="53"/>
      <c r="K28" s="53"/>
      <c r="L28" s="53"/>
      <c r="M28" s="53"/>
      <c r="N28" s="53"/>
      <c r="O28" s="53"/>
    </row>
    <row r="29" spans="1:18" customFormat="1" ht="15">
      <c r="A29" s="29"/>
      <c r="B29" s="53"/>
      <c r="C29" s="53"/>
      <c r="D29" s="53"/>
      <c r="E29" s="53"/>
      <c r="F29" s="53"/>
      <c r="G29" s="53"/>
      <c r="H29" s="53"/>
      <c r="I29" s="53"/>
      <c r="J29" s="53"/>
      <c r="K29" s="53"/>
      <c r="L29" s="53"/>
      <c r="M29" s="53"/>
      <c r="N29" s="53"/>
      <c r="O29" s="53"/>
    </row>
    <row r="30" spans="1:18" customFormat="1" ht="15">
      <c r="A30" s="29"/>
      <c r="B30" s="53"/>
      <c r="C30" s="53"/>
      <c r="D30" s="53"/>
      <c r="E30" s="53"/>
      <c r="F30" s="53"/>
      <c r="G30" s="53"/>
      <c r="H30" s="53"/>
      <c r="I30" s="53"/>
      <c r="J30" s="53"/>
      <c r="K30" s="53"/>
      <c r="L30" s="53"/>
      <c r="M30" s="53"/>
      <c r="N30" s="53"/>
      <c r="O30" s="53"/>
    </row>
    <row r="31" spans="1:18" s="18" customFormat="1" ht="15">
      <c r="A31" s="62" t="s">
        <v>119</v>
      </c>
    </row>
    <row r="32" spans="1:18">
      <c r="A32" s="7" t="s">
        <v>252</v>
      </c>
      <c r="B32" s="7"/>
      <c r="C32" s="7"/>
      <c r="D32" s="8"/>
      <c r="E32" s="8"/>
      <c r="F32" s="8"/>
      <c r="G32" s="8"/>
      <c r="H32" s="8"/>
      <c r="I32" s="8"/>
      <c r="J32" s="8"/>
      <c r="K32" s="8"/>
      <c r="L32" s="8"/>
      <c r="M32" s="8"/>
    </row>
    <row r="33" spans="1:17">
      <c r="A33" s="7" t="s">
        <v>50</v>
      </c>
      <c r="B33" s="7"/>
      <c r="C33" s="7"/>
      <c r="D33" s="8"/>
      <c r="E33" s="8"/>
      <c r="F33" s="8"/>
      <c r="G33" s="8"/>
      <c r="H33" s="8"/>
      <c r="I33" s="8"/>
      <c r="J33" s="8"/>
      <c r="K33" s="8"/>
      <c r="L33" s="8"/>
      <c r="M33" s="8"/>
    </row>
    <row r="34" spans="1:17">
      <c r="A34" s="59" t="s">
        <v>302</v>
      </c>
      <c r="B34" s="7"/>
      <c r="C34" s="7"/>
      <c r="D34" s="8"/>
      <c r="E34" s="8"/>
      <c r="F34" s="8"/>
      <c r="G34" s="8"/>
      <c r="H34" s="8"/>
      <c r="I34" s="8"/>
      <c r="J34" s="8"/>
      <c r="K34" s="8"/>
      <c r="L34" s="8"/>
      <c r="M34" s="8"/>
    </row>
    <row r="35" spans="1:17">
      <c r="A35" s="7" t="s">
        <v>303</v>
      </c>
    </row>
    <row r="36" spans="1:17">
      <c r="A36" s="59" t="s">
        <v>304</v>
      </c>
      <c r="B36" s="7"/>
      <c r="C36" s="7"/>
      <c r="D36" s="8"/>
      <c r="E36" s="8"/>
      <c r="F36" s="8"/>
      <c r="G36" s="8"/>
      <c r="H36" s="8"/>
      <c r="I36" s="8"/>
      <c r="J36" s="8"/>
      <c r="K36" s="8"/>
      <c r="L36" s="8"/>
      <c r="M36" s="8"/>
    </row>
    <row r="37" spans="1:17" s="49" customFormat="1">
      <c r="A37" s="59" t="s">
        <v>197</v>
      </c>
      <c r="B37" s="55"/>
      <c r="C37" s="55"/>
      <c r="D37" s="55"/>
    </row>
    <row r="38" spans="1:17">
      <c r="A38" s="59" t="s">
        <v>266</v>
      </c>
      <c r="B38" s="7"/>
      <c r="C38" s="7"/>
      <c r="D38" s="8"/>
      <c r="E38" s="8"/>
      <c r="F38" s="8"/>
      <c r="G38" s="8"/>
      <c r="H38" s="8"/>
      <c r="I38" s="8"/>
      <c r="J38" s="8"/>
      <c r="K38" s="8"/>
      <c r="L38" s="8"/>
      <c r="M38" s="8"/>
    </row>
    <row r="39" spans="1:17">
      <c r="A39" s="59" t="s">
        <v>300</v>
      </c>
      <c r="B39" s="92"/>
      <c r="C39" s="92"/>
      <c r="D39" s="92"/>
      <c r="E39" s="92"/>
      <c r="F39" s="92"/>
      <c r="G39" s="92"/>
      <c r="H39" s="92"/>
      <c r="I39" s="92"/>
      <c r="J39" s="92"/>
      <c r="K39" s="92"/>
      <c r="L39" s="92"/>
      <c r="M39" s="92"/>
    </row>
    <row r="40" spans="1:17">
      <c r="A40" s="92"/>
      <c r="B40" s="92"/>
      <c r="C40" s="92"/>
      <c r="D40" s="92"/>
      <c r="E40" s="92"/>
      <c r="F40" s="92"/>
      <c r="G40" s="92"/>
      <c r="H40" s="92"/>
      <c r="I40" s="92"/>
      <c r="J40" s="92"/>
      <c r="K40" s="92"/>
      <c r="L40" s="92"/>
      <c r="M40" s="92"/>
    </row>
    <row r="41" spans="1:17">
      <c r="A41" s="92"/>
      <c r="B41" s="92"/>
      <c r="C41" s="92"/>
      <c r="D41" s="92"/>
      <c r="E41" s="92"/>
      <c r="F41" s="92"/>
      <c r="G41" s="92"/>
      <c r="H41" s="92"/>
      <c r="I41" s="92"/>
      <c r="J41" s="92"/>
      <c r="K41" s="92"/>
      <c r="L41" s="92"/>
      <c r="M41" s="92"/>
    </row>
    <row r="42" spans="1:17" s="60" customFormat="1">
      <c r="A42" s="64" t="s">
        <v>275</v>
      </c>
    </row>
    <row r="43" spans="1:17" ht="15.6" customHeight="1">
      <c r="A43" s="67" t="s">
        <v>38</v>
      </c>
      <c r="B43" s="107" t="s">
        <v>39</v>
      </c>
      <c r="D43" s="8"/>
      <c r="E43" s="8"/>
      <c r="F43" s="8"/>
      <c r="G43" s="8"/>
      <c r="H43" s="8"/>
      <c r="I43" s="8"/>
      <c r="J43" s="8"/>
      <c r="K43" s="31"/>
      <c r="L43" s="31"/>
      <c r="M43" s="17"/>
    </row>
    <row r="44" spans="1:17" ht="15.6" customHeight="1">
      <c r="A44" s="119">
        <v>44115</v>
      </c>
      <c r="B44" s="118" t="s">
        <v>2</v>
      </c>
      <c r="D44" s="8"/>
      <c r="E44" s="8"/>
      <c r="F44" s="8"/>
      <c r="G44" s="8"/>
      <c r="H44" s="8"/>
      <c r="I44" s="27"/>
      <c r="J44" s="17"/>
      <c r="K44" s="17"/>
      <c r="M44" s="17"/>
    </row>
    <row r="45" spans="1:17" ht="15" customHeight="1">
      <c r="D45" s="156" t="s">
        <v>134</v>
      </c>
      <c r="E45" s="158"/>
      <c r="F45" s="158"/>
      <c r="G45" s="158"/>
      <c r="H45" s="157"/>
      <c r="I45" s="156" t="s">
        <v>145</v>
      </c>
      <c r="J45" s="158"/>
      <c r="K45" s="158"/>
      <c r="L45" s="158"/>
      <c r="M45" s="158"/>
      <c r="N45" s="158"/>
      <c r="O45" s="158"/>
      <c r="P45" s="158"/>
      <c r="Q45" s="157"/>
    </row>
    <row r="46" spans="1:17" ht="75">
      <c r="A46" s="26" t="s">
        <v>127</v>
      </c>
      <c r="B46" s="26" t="s">
        <v>142</v>
      </c>
      <c r="C46" s="26" t="s">
        <v>141</v>
      </c>
      <c r="D46" s="5" t="s">
        <v>129</v>
      </c>
      <c r="E46" s="5" t="s">
        <v>130</v>
      </c>
      <c r="F46" s="5" t="s">
        <v>200</v>
      </c>
      <c r="G46" s="5" t="s">
        <v>199</v>
      </c>
      <c r="H46" s="82" t="s">
        <v>246</v>
      </c>
      <c r="I46" s="5" t="s">
        <v>242</v>
      </c>
      <c r="J46" s="5" t="s">
        <v>240</v>
      </c>
      <c r="K46" s="82" t="s">
        <v>243</v>
      </c>
      <c r="L46" s="5" t="s">
        <v>239</v>
      </c>
      <c r="M46" s="5" t="s">
        <v>237</v>
      </c>
      <c r="N46" s="82" t="s">
        <v>244</v>
      </c>
      <c r="O46" s="5" t="s">
        <v>201</v>
      </c>
      <c r="P46" s="5" t="s">
        <v>198</v>
      </c>
      <c r="Q46" s="82" t="s">
        <v>245</v>
      </c>
    </row>
    <row r="47" spans="1:17" ht="30">
      <c r="A47" s="117" t="s">
        <v>342</v>
      </c>
      <c r="B47" s="117" t="s">
        <v>343</v>
      </c>
      <c r="C47" s="117" t="s">
        <v>344</v>
      </c>
      <c r="D47" s="53" t="s">
        <v>345</v>
      </c>
      <c r="E47" s="53">
        <v>543</v>
      </c>
      <c r="F47" s="53" t="s">
        <v>350</v>
      </c>
      <c r="G47" s="53" t="s">
        <v>347</v>
      </c>
      <c r="H47" s="53">
        <f>ROUND(100*((6863-8637)/8637),2)</f>
        <v>-20.54</v>
      </c>
      <c r="I47" s="53"/>
      <c r="J47" s="53"/>
      <c r="K47" s="53"/>
      <c r="L47" s="53">
        <v>6604048</v>
      </c>
      <c r="M47" s="53">
        <v>4868115</v>
      </c>
      <c r="N47" s="53">
        <f>ROUND(100*((6604048-4868115)/4868115),2)</f>
        <v>35.659999999999997</v>
      </c>
      <c r="O47" s="53">
        <v>52894</v>
      </c>
      <c r="P47" s="53">
        <v>50705</v>
      </c>
      <c r="Q47" s="53">
        <f>ROUND(100*((52894-50705)/50705),2)</f>
        <v>4.32</v>
      </c>
    </row>
    <row r="48" spans="1:17" ht="30">
      <c r="A48" s="117" t="s">
        <v>342</v>
      </c>
      <c r="B48" s="117" t="s">
        <v>333</v>
      </c>
      <c r="C48" s="117" t="s">
        <v>344</v>
      </c>
      <c r="D48" s="53" t="s">
        <v>346</v>
      </c>
      <c r="E48" s="53">
        <v>23.2</v>
      </c>
      <c r="F48" s="53" t="s">
        <v>351</v>
      </c>
      <c r="G48" s="53" t="s">
        <v>348</v>
      </c>
      <c r="H48" s="53">
        <f>ROUND(100*((270-326)/326),2)</f>
        <v>-17.18</v>
      </c>
      <c r="I48" s="53"/>
      <c r="J48" s="53"/>
      <c r="K48" s="53"/>
      <c r="L48" s="117" t="s">
        <v>349</v>
      </c>
      <c r="M48" s="117" t="s">
        <v>349</v>
      </c>
      <c r="N48" s="117" t="s">
        <v>349</v>
      </c>
      <c r="O48" s="53"/>
      <c r="P48" s="117" t="s">
        <v>349</v>
      </c>
      <c r="Q48" s="117" t="s">
        <v>349</v>
      </c>
    </row>
    <row r="49" spans="1:17" ht="30">
      <c r="A49" s="117" t="s">
        <v>342</v>
      </c>
      <c r="B49" s="13" t="s">
        <v>352</v>
      </c>
      <c r="C49" s="117" t="s">
        <v>344</v>
      </c>
      <c r="D49" s="53" t="s">
        <v>353</v>
      </c>
      <c r="E49" s="53"/>
      <c r="F49" s="53"/>
      <c r="G49" s="53"/>
      <c r="H49" s="53"/>
      <c r="I49" s="53"/>
      <c r="J49" s="53"/>
      <c r="K49" s="53"/>
      <c r="L49" s="53" t="s">
        <v>349</v>
      </c>
      <c r="M49" s="53"/>
      <c r="N49" s="117" t="s">
        <v>349</v>
      </c>
      <c r="O49" s="53"/>
      <c r="P49" s="53"/>
      <c r="Q49" s="53"/>
    </row>
    <row r="50" spans="1:17">
      <c r="A50" s="59" t="s">
        <v>128</v>
      </c>
      <c r="B50" s="7"/>
      <c r="C50" s="8"/>
      <c r="D50" s="8"/>
      <c r="E50" s="8"/>
      <c r="F50" s="8"/>
      <c r="G50" s="8"/>
      <c r="H50" s="8"/>
      <c r="I50" s="8"/>
      <c r="J50" s="8"/>
      <c r="K50" s="8"/>
      <c r="M50" s="8"/>
    </row>
    <row r="51" spans="1:17">
      <c r="A51" s="59" t="s">
        <v>204</v>
      </c>
      <c r="B51" s="7"/>
      <c r="C51" s="8"/>
      <c r="D51" s="8"/>
      <c r="E51" s="8"/>
      <c r="F51" s="8"/>
      <c r="G51" s="8"/>
      <c r="H51" s="8"/>
      <c r="I51" s="8"/>
      <c r="J51" s="8"/>
      <c r="K51" s="8"/>
      <c r="M51" s="8"/>
    </row>
    <row r="52" spans="1:17">
      <c r="A52" s="59" t="s">
        <v>131</v>
      </c>
      <c r="B52" s="7"/>
      <c r="C52" s="8"/>
      <c r="D52" s="8"/>
      <c r="E52" s="8"/>
      <c r="F52" s="8"/>
      <c r="G52" s="8"/>
      <c r="H52" s="8"/>
      <c r="I52" s="8"/>
      <c r="J52" s="8"/>
      <c r="K52" s="8"/>
      <c r="L52" s="8"/>
      <c r="M52" s="8"/>
    </row>
    <row r="53" spans="1:17">
      <c r="A53" s="59" t="s">
        <v>203</v>
      </c>
      <c r="B53" s="7"/>
      <c r="C53" s="8"/>
      <c r="D53" s="8"/>
      <c r="E53" s="8"/>
      <c r="F53" s="8"/>
      <c r="G53" s="8"/>
      <c r="H53" s="8"/>
      <c r="I53" s="8"/>
      <c r="J53" s="8"/>
      <c r="K53" s="8"/>
      <c r="L53" s="8"/>
      <c r="M53" s="8"/>
    </row>
    <row r="54" spans="1:17">
      <c r="A54" s="7"/>
      <c r="B54" s="7"/>
      <c r="C54" s="8"/>
      <c r="D54" s="8"/>
      <c r="E54" s="8"/>
      <c r="F54" s="8"/>
      <c r="G54" s="8"/>
      <c r="H54" s="8"/>
      <c r="I54" s="8"/>
      <c r="J54" s="8"/>
      <c r="K54" s="8"/>
      <c r="L54" s="8"/>
      <c r="M54" s="8"/>
    </row>
    <row r="55" spans="1:17">
      <c r="A55" s="7"/>
      <c r="B55" s="7"/>
      <c r="C55" s="8"/>
      <c r="D55" s="8"/>
      <c r="E55" s="8"/>
      <c r="F55" s="8"/>
      <c r="G55" s="8"/>
      <c r="H55" s="8"/>
      <c r="I55" s="8"/>
      <c r="J55" s="8"/>
      <c r="K55" s="8"/>
      <c r="L55" s="8"/>
      <c r="M55" s="8"/>
    </row>
    <row r="56" spans="1:17">
      <c r="A56" s="95" t="s">
        <v>202</v>
      </c>
      <c r="B56" s="97"/>
      <c r="C56" s="98"/>
      <c r="D56" s="47"/>
      <c r="E56" s="47"/>
      <c r="F56" s="47"/>
      <c r="G56" s="47"/>
      <c r="H56" s="47"/>
      <c r="I56" s="47"/>
      <c r="J56" s="47"/>
      <c r="K56" s="47"/>
      <c r="L56" s="47"/>
      <c r="M56" s="47"/>
    </row>
    <row r="57" spans="1:17" ht="270">
      <c r="A57" s="99" t="s">
        <v>284</v>
      </c>
      <c r="B57" s="99" t="s">
        <v>446</v>
      </c>
      <c r="C57" s="8"/>
      <c r="D57" s="8"/>
      <c r="E57" s="8"/>
      <c r="F57" s="8"/>
      <c r="G57" s="8"/>
      <c r="H57" s="8"/>
      <c r="I57" s="8"/>
      <c r="J57" s="8"/>
      <c r="K57" s="8"/>
      <c r="L57" s="8"/>
      <c r="M57" s="8"/>
    </row>
    <row r="58" spans="1:17" ht="150">
      <c r="A58" s="99" t="s">
        <v>285</v>
      </c>
      <c r="B58" s="99" t="s">
        <v>354</v>
      </c>
      <c r="C58" s="8"/>
    </row>
  </sheetData>
  <mergeCells count="10">
    <mergeCell ref="B20:O20"/>
    <mergeCell ref="D45:H45"/>
    <mergeCell ref="L21:M21"/>
    <mergeCell ref="N21:O21"/>
    <mergeCell ref="B21:C21"/>
    <mergeCell ref="D21:E21"/>
    <mergeCell ref="F21:G21"/>
    <mergeCell ref="H21:I21"/>
    <mergeCell ref="J21:K21"/>
    <mergeCell ref="I45:Q45"/>
  </mergeCells>
  <phoneticPr fontId="30" type="noConversion"/>
  <pageMargins left="0.7" right="0.7" top="0.75" bottom="0.75" header="0.3" footer="0.3"/>
  <pageSetup paperSize="9" scale="72" orientation="landscape" horizontalDpi="4294967293"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J63"/>
  <sheetViews>
    <sheetView topLeftCell="A55" zoomScale="85" zoomScaleNormal="85" workbookViewId="0">
      <selection activeCell="A6" sqref="A6"/>
    </sheetView>
  </sheetViews>
  <sheetFormatPr baseColWidth="10" defaultColWidth="9.109375" defaultRowHeight="15.6"/>
  <cols>
    <col min="1" max="1" width="22.44140625" style="87" customWidth="1"/>
    <col min="2" max="2" width="18.6640625" style="87" customWidth="1"/>
    <col min="3" max="3" width="16.88671875" style="87" customWidth="1"/>
    <col min="4" max="5" width="16.109375" style="87" customWidth="1"/>
    <col min="6" max="7" width="16.21875" style="87" customWidth="1"/>
    <col min="8" max="8" width="22.6640625" style="87" customWidth="1"/>
    <col min="9" max="9" width="35.6640625" style="87" customWidth="1"/>
    <col min="10" max="16384" width="9.109375" style="87"/>
  </cols>
  <sheetData>
    <row r="1" spans="1:10" s="17" customFormat="1" ht="17.399999999999999">
      <c r="A1" s="16" t="s">
        <v>276</v>
      </c>
      <c r="B1" s="16"/>
    </row>
    <row r="2" spans="1:10" s="17" customFormat="1">
      <c r="A2" s="83" t="s">
        <v>214</v>
      </c>
    </row>
    <row r="3" spans="1:10" s="17" customFormat="1" ht="17.399999999999999">
      <c r="A3" s="83" t="s">
        <v>210</v>
      </c>
      <c r="B3" s="16"/>
    </row>
    <row r="4" spans="1:10" s="78" customFormat="1" ht="15">
      <c r="A4" s="83" t="s">
        <v>221</v>
      </c>
    </row>
    <row r="5" spans="1:10">
      <c r="A5" s="81" t="s">
        <v>38</v>
      </c>
      <c r="B5" s="81" t="s">
        <v>39</v>
      </c>
      <c r="J5" s="90"/>
    </row>
    <row r="6" spans="1:10">
      <c r="A6" s="114">
        <v>44105</v>
      </c>
      <c r="B6" s="118" t="s">
        <v>2</v>
      </c>
      <c r="J6" s="90"/>
    </row>
    <row r="7" spans="1:10" ht="60">
      <c r="A7" s="26" t="s">
        <v>28</v>
      </c>
      <c r="B7" s="5" t="s">
        <v>189</v>
      </c>
      <c r="C7" s="5" t="s">
        <v>27</v>
      </c>
      <c r="D7" s="5" t="s">
        <v>218</v>
      </c>
      <c r="E7" s="5" t="s">
        <v>40</v>
      </c>
      <c r="F7" s="5" t="s">
        <v>41</v>
      </c>
      <c r="G7" s="5" t="s">
        <v>403</v>
      </c>
      <c r="H7" s="5" t="s">
        <v>227</v>
      </c>
      <c r="I7" s="5" t="s">
        <v>118</v>
      </c>
      <c r="J7" s="90"/>
    </row>
    <row r="8" spans="1:10" s="105" customFormat="1" ht="90">
      <c r="A8" s="124" t="s">
        <v>355</v>
      </c>
      <c r="B8" s="130" t="s">
        <v>225</v>
      </c>
      <c r="C8" s="127" t="s">
        <v>150</v>
      </c>
      <c r="D8" s="125" t="s">
        <v>356</v>
      </c>
      <c r="E8" s="125" t="s">
        <v>357</v>
      </c>
      <c r="F8" s="125" t="s">
        <v>358</v>
      </c>
      <c r="G8" s="128">
        <v>455</v>
      </c>
      <c r="H8" s="127">
        <v>100</v>
      </c>
      <c r="I8" s="129" t="s">
        <v>404</v>
      </c>
      <c r="J8" s="123"/>
    </row>
    <row r="9" spans="1:10" s="105" customFormat="1" ht="75">
      <c r="A9" s="124" t="s">
        <v>359</v>
      </c>
      <c r="B9" s="126" t="s">
        <v>224</v>
      </c>
      <c r="C9" s="127" t="s">
        <v>150</v>
      </c>
      <c r="D9" s="125" t="s">
        <v>356</v>
      </c>
      <c r="E9" s="125" t="s">
        <v>357</v>
      </c>
      <c r="F9" s="125" t="s">
        <v>358</v>
      </c>
      <c r="G9" s="128">
        <v>93</v>
      </c>
      <c r="H9" s="127">
        <v>0</v>
      </c>
      <c r="I9" s="129" t="s">
        <v>404</v>
      </c>
      <c r="J9" s="123"/>
    </row>
    <row r="10" spans="1:10" s="105" customFormat="1" ht="60">
      <c r="A10" s="124" t="s">
        <v>360</v>
      </c>
      <c r="B10" s="126" t="s">
        <v>224</v>
      </c>
      <c r="C10" s="127" t="s">
        <v>152</v>
      </c>
      <c r="D10" s="125" t="s">
        <v>356</v>
      </c>
      <c r="E10" s="125" t="s">
        <v>357</v>
      </c>
      <c r="F10" s="125" t="s">
        <v>358</v>
      </c>
      <c r="G10" s="128">
        <v>27</v>
      </c>
      <c r="H10" s="127">
        <v>96</v>
      </c>
      <c r="I10" s="129" t="s">
        <v>404</v>
      </c>
      <c r="J10" s="123"/>
    </row>
    <row r="11" spans="1:10" s="105" customFormat="1" ht="30">
      <c r="A11" s="124" t="s">
        <v>361</v>
      </c>
      <c r="B11" s="130" t="s">
        <v>225</v>
      </c>
      <c r="C11" s="127" t="s">
        <v>153</v>
      </c>
      <c r="D11" s="125" t="s">
        <v>356</v>
      </c>
      <c r="E11" s="125" t="s">
        <v>357</v>
      </c>
      <c r="F11" s="125" t="s">
        <v>358</v>
      </c>
      <c r="G11" s="128">
        <v>157</v>
      </c>
      <c r="H11" s="127">
        <v>100</v>
      </c>
      <c r="I11" s="129" t="s">
        <v>404</v>
      </c>
      <c r="J11" s="123"/>
    </row>
    <row r="12" spans="1:10" s="105" customFormat="1" ht="45">
      <c r="A12" s="124" t="s">
        <v>362</v>
      </c>
      <c r="B12" s="130" t="s">
        <v>225</v>
      </c>
      <c r="C12" s="127" t="s">
        <v>363</v>
      </c>
      <c r="D12" s="125" t="s">
        <v>356</v>
      </c>
      <c r="E12" s="125" t="s">
        <v>357</v>
      </c>
      <c r="F12" s="125" t="s">
        <v>358</v>
      </c>
      <c r="G12" s="128">
        <v>17</v>
      </c>
      <c r="H12" s="127">
        <v>100</v>
      </c>
      <c r="I12" s="129" t="s">
        <v>404</v>
      </c>
      <c r="J12" s="123"/>
    </row>
    <row r="13" spans="1:10" s="105" customFormat="1" ht="30">
      <c r="A13" s="124" t="s">
        <v>364</v>
      </c>
      <c r="B13" s="130" t="s">
        <v>225</v>
      </c>
      <c r="C13" s="127" t="s">
        <v>158</v>
      </c>
      <c r="D13" s="125" t="s">
        <v>356</v>
      </c>
      <c r="E13" s="125" t="s">
        <v>357</v>
      </c>
      <c r="F13" s="125" t="s">
        <v>358</v>
      </c>
      <c r="G13" s="128">
        <v>8180</v>
      </c>
      <c r="H13" s="127">
        <v>100</v>
      </c>
      <c r="I13" s="129" t="s">
        <v>404</v>
      </c>
      <c r="J13" s="123"/>
    </row>
    <row r="14" spans="1:10" s="105" customFormat="1" ht="45">
      <c r="A14" s="124" t="s">
        <v>365</v>
      </c>
      <c r="B14" s="126" t="s">
        <v>224</v>
      </c>
      <c r="C14" s="127" t="s">
        <v>158</v>
      </c>
      <c r="D14" s="125" t="s">
        <v>356</v>
      </c>
      <c r="E14" s="125" t="s">
        <v>357</v>
      </c>
      <c r="F14" s="125" t="s">
        <v>358</v>
      </c>
      <c r="G14" s="128">
        <v>1427</v>
      </c>
      <c r="H14" s="127">
        <v>67.760000000000005</v>
      </c>
      <c r="I14" s="129" t="s">
        <v>404</v>
      </c>
      <c r="J14" s="123"/>
    </row>
    <row r="15" spans="1:10" s="105" customFormat="1" ht="90">
      <c r="A15" s="124" t="s">
        <v>366</v>
      </c>
      <c r="B15" s="126" t="s">
        <v>224</v>
      </c>
      <c r="C15" s="127" t="s">
        <v>256</v>
      </c>
      <c r="D15" s="125" t="s">
        <v>356</v>
      </c>
      <c r="E15" s="125" t="s">
        <v>357</v>
      </c>
      <c r="F15" s="125" t="s">
        <v>358</v>
      </c>
      <c r="G15" s="128">
        <v>12</v>
      </c>
      <c r="H15" s="127">
        <v>0</v>
      </c>
      <c r="I15" s="129" t="s">
        <v>404</v>
      </c>
      <c r="J15" s="123"/>
    </row>
    <row r="16" spans="1:10" s="105" customFormat="1" ht="30">
      <c r="A16" s="124" t="s">
        <v>367</v>
      </c>
      <c r="B16" s="130" t="s">
        <v>225</v>
      </c>
      <c r="C16" s="127" t="s">
        <v>159</v>
      </c>
      <c r="D16" s="125" t="s">
        <v>356</v>
      </c>
      <c r="E16" s="125" t="s">
        <v>357</v>
      </c>
      <c r="F16" s="125" t="s">
        <v>358</v>
      </c>
      <c r="G16" s="128">
        <v>1088</v>
      </c>
      <c r="H16" s="127">
        <v>0</v>
      </c>
      <c r="I16" s="129" t="s">
        <v>404</v>
      </c>
      <c r="J16" s="123"/>
    </row>
    <row r="17" spans="1:10" s="105" customFormat="1" ht="60">
      <c r="A17" s="124" t="s">
        <v>368</v>
      </c>
      <c r="B17" s="126" t="s">
        <v>224</v>
      </c>
      <c r="C17" s="127" t="s">
        <v>159</v>
      </c>
      <c r="D17" s="125" t="s">
        <v>356</v>
      </c>
      <c r="E17" s="125" t="s">
        <v>357</v>
      </c>
      <c r="F17" s="125" t="s">
        <v>358</v>
      </c>
      <c r="G17" s="128">
        <v>57</v>
      </c>
      <c r="H17" s="127">
        <v>100</v>
      </c>
      <c r="I17" s="129" t="s">
        <v>404</v>
      </c>
      <c r="J17" s="123"/>
    </row>
    <row r="18" spans="1:10" s="105" customFormat="1" ht="75">
      <c r="A18" s="124" t="s">
        <v>369</v>
      </c>
      <c r="B18" s="126" t="s">
        <v>224</v>
      </c>
      <c r="C18" s="127" t="s">
        <v>160</v>
      </c>
      <c r="D18" s="125" t="s">
        <v>356</v>
      </c>
      <c r="E18" s="125" t="s">
        <v>357</v>
      </c>
      <c r="F18" s="125" t="s">
        <v>358</v>
      </c>
      <c r="G18" s="128">
        <v>106</v>
      </c>
      <c r="H18" s="127">
        <v>100</v>
      </c>
      <c r="I18" s="129" t="s">
        <v>404</v>
      </c>
      <c r="J18" s="123"/>
    </row>
    <row r="19" spans="1:10" s="105" customFormat="1" ht="30">
      <c r="A19" s="124" t="s">
        <v>370</v>
      </c>
      <c r="B19" s="130" t="s">
        <v>225</v>
      </c>
      <c r="C19" s="127" t="s">
        <v>163</v>
      </c>
      <c r="D19" s="125" t="s">
        <v>356</v>
      </c>
      <c r="E19" s="125" t="s">
        <v>357</v>
      </c>
      <c r="F19" s="125" t="s">
        <v>358</v>
      </c>
      <c r="G19" s="128">
        <v>309</v>
      </c>
      <c r="H19" s="127">
        <v>0</v>
      </c>
      <c r="I19" s="129" t="s">
        <v>404</v>
      </c>
      <c r="J19" s="123"/>
    </row>
    <row r="20" spans="1:10" s="105" customFormat="1" ht="45">
      <c r="A20" s="124" t="s">
        <v>371</v>
      </c>
      <c r="B20" s="126" t="s">
        <v>224</v>
      </c>
      <c r="C20" s="127" t="s">
        <v>372</v>
      </c>
      <c r="D20" s="125" t="s">
        <v>356</v>
      </c>
      <c r="E20" s="125" t="s">
        <v>357</v>
      </c>
      <c r="F20" s="125" t="s">
        <v>358</v>
      </c>
      <c r="G20" s="128">
        <v>3</v>
      </c>
      <c r="H20" s="127">
        <v>100</v>
      </c>
      <c r="I20" s="129" t="s">
        <v>404</v>
      </c>
      <c r="J20" s="123"/>
    </row>
    <row r="21" spans="1:10" s="105" customFormat="1" ht="60">
      <c r="A21" s="124" t="s">
        <v>373</v>
      </c>
      <c r="B21" s="126" t="s">
        <v>224</v>
      </c>
      <c r="C21" s="127" t="s">
        <v>164</v>
      </c>
      <c r="D21" s="125" t="s">
        <v>356</v>
      </c>
      <c r="E21" s="125" t="s">
        <v>357</v>
      </c>
      <c r="F21" s="125" t="s">
        <v>358</v>
      </c>
      <c r="G21" s="128">
        <v>38</v>
      </c>
      <c r="H21" s="127">
        <v>100</v>
      </c>
      <c r="I21" s="129" t="s">
        <v>404</v>
      </c>
      <c r="J21" s="123"/>
    </row>
    <row r="22" spans="1:10" s="105" customFormat="1" ht="60">
      <c r="A22" s="124" t="s">
        <v>374</v>
      </c>
      <c r="B22" s="126" t="s">
        <v>224</v>
      </c>
      <c r="C22" s="127" t="s">
        <v>164</v>
      </c>
      <c r="D22" s="125" t="s">
        <v>356</v>
      </c>
      <c r="E22" s="125" t="s">
        <v>357</v>
      </c>
      <c r="F22" s="125" t="s">
        <v>358</v>
      </c>
      <c r="G22" s="128">
        <v>50</v>
      </c>
      <c r="H22" s="127">
        <v>100</v>
      </c>
      <c r="I22" s="129" t="s">
        <v>404</v>
      </c>
      <c r="J22" s="123"/>
    </row>
    <row r="23" spans="1:10" s="105" customFormat="1" ht="45">
      <c r="A23" s="124" t="s">
        <v>375</v>
      </c>
      <c r="B23" s="126" t="s">
        <v>224</v>
      </c>
      <c r="C23" s="127" t="s">
        <v>164</v>
      </c>
      <c r="D23" s="125" t="s">
        <v>356</v>
      </c>
      <c r="E23" s="125" t="s">
        <v>357</v>
      </c>
      <c r="F23" s="125" t="s">
        <v>358</v>
      </c>
      <c r="G23" s="128">
        <v>121</v>
      </c>
      <c r="H23" s="127">
        <v>100</v>
      </c>
      <c r="I23" s="129" t="s">
        <v>404</v>
      </c>
      <c r="J23" s="123"/>
    </row>
    <row r="24" spans="1:10" s="105" customFormat="1" ht="60">
      <c r="A24" s="124" t="s">
        <v>376</v>
      </c>
      <c r="B24" s="126" t="s">
        <v>224</v>
      </c>
      <c r="C24" s="127" t="s">
        <v>164</v>
      </c>
      <c r="D24" s="125" t="s">
        <v>356</v>
      </c>
      <c r="E24" s="125" t="s">
        <v>357</v>
      </c>
      <c r="F24" s="125" t="s">
        <v>358</v>
      </c>
      <c r="G24" s="128">
        <v>45</v>
      </c>
      <c r="H24" s="127">
        <v>100</v>
      </c>
      <c r="I24" s="129" t="s">
        <v>404</v>
      </c>
      <c r="J24" s="123"/>
    </row>
    <row r="25" spans="1:10" s="105" customFormat="1" ht="30">
      <c r="A25" s="124" t="s">
        <v>377</v>
      </c>
      <c r="B25" s="130" t="s">
        <v>225</v>
      </c>
      <c r="C25" s="127" t="s">
        <v>164</v>
      </c>
      <c r="D25" s="125" t="s">
        <v>356</v>
      </c>
      <c r="E25" s="125" t="s">
        <v>357</v>
      </c>
      <c r="F25" s="125" t="s">
        <v>358</v>
      </c>
      <c r="G25" s="128">
        <v>1116</v>
      </c>
      <c r="H25" s="127">
        <v>100</v>
      </c>
      <c r="I25" s="129" t="s">
        <v>404</v>
      </c>
      <c r="J25" s="123"/>
    </row>
    <row r="26" spans="1:10" s="105" customFormat="1" ht="60">
      <c r="A26" s="124" t="s">
        <v>378</v>
      </c>
      <c r="B26" s="126" t="s">
        <v>224</v>
      </c>
      <c r="C26" s="127" t="s">
        <v>164</v>
      </c>
      <c r="D26" s="125" t="s">
        <v>356</v>
      </c>
      <c r="E26" s="125" t="s">
        <v>357</v>
      </c>
      <c r="F26" s="125" t="s">
        <v>358</v>
      </c>
      <c r="G26" s="128">
        <v>26</v>
      </c>
      <c r="H26" s="127">
        <v>100</v>
      </c>
      <c r="I26" s="129" t="s">
        <v>404</v>
      </c>
      <c r="J26" s="123"/>
    </row>
    <row r="27" spans="1:10" s="105" customFormat="1" ht="75">
      <c r="A27" s="124" t="s">
        <v>379</v>
      </c>
      <c r="B27" s="126" t="s">
        <v>224</v>
      </c>
      <c r="C27" s="127" t="s">
        <v>164</v>
      </c>
      <c r="D27" s="125" t="s">
        <v>356</v>
      </c>
      <c r="E27" s="125" t="s">
        <v>357</v>
      </c>
      <c r="F27" s="125" t="s">
        <v>358</v>
      </c>
      <c r="G27" s="128">
        <v>10</v>
      </c>
      <c r="H27" s="127">
        <v>100</v>
      </c>
      <c r="I27" s="129" t="s">
        <v>404</v>
      </c>
      <c r="J27" s="123"/>
    </row>
    <row r="28" spans="1:10" s="105" customFormat="1" ht="30">
      <c r="A28" s="124" t="s">
        <v>380</v>
      </c>
      <c r="B28" s="130" t="s">
        <v>225</v>
      </c>
      <c r="C28" s="127" t="s">
        <v>165</v>
      </c>
      <c r="D28" s="125" t="s">
        <v>356</v>
      </c>
      <c r="E28" s="125" t="s">
        <v>357</v>
      </c>
      <c r="F28" s="125" t="s">
        <v>358</v>
      </c>
      <c r="G28" s="128">
        <v>624</v>
      </c>
      <c r="H28" s="127">
        <v>100</v>
      </c>
      <c r="I28" s="129" t="s">
        <v>404</v>
      </c>
      <c r="J28" s="123"/>
    </row>
    <row r="29" spans="1:10" s="105" customFormat="1" ht="90">
      <c r="A29" s="124" t="s">
        <v>381</v>
      </c>
      <c r="B29" s="126" t="s">
        <v>224</v>
      </c>
      <c r="C29" s="127" t="s">
        <v>169</v>
      </c>
      <c r="D29" s="125" t="s">
        <v>356</v>
      </c>
      <c r="E29" s="125" t="s">
        <v>357</v>
      </c>
      <c r="F29" s="125" t="s">
        <v>358</v>
      </c>
      <c r="G29" s="128">
        <v>9</v>
      </c>
      <c r="H29" s="127">
        <v>100</v>
      </c>
      <c r="I29" s="129" t="s">
        <v>404</v>
      </c>
      <c r="J29" s="123"/>
    </row>
    <row r="30" spans="1:10" s="105" customFormat="1" ht="45">
      <c r="A30" s="124" t="s">
        <v>382</v>
      </c>
      <c r="B30" s="126" t="s">
        <v>224</v>
      </c>
      <c r="C30" s="127" t="s">
        <v>173</v>
      </c>
      <c r="D30" s="125" t="s">
        <v>356</v>
      </c>
      <c r="E30" s="125" t="s">
        <v>357</v>
      </c>
      <c r="F30" s="125" t="s">
        <v>358</v>
      </c>
      <c r="G30" s="128">
        <v>49</v>
      </c>
      <c r="H30" s="127">
        <v>100</v>
      </c>
      <c r="I30" s="129" t="s">
        <v>404</v>
      </c>
      <c r="J30" s="123"/>
    </row>
    <row r="31" spans="1:10" s="105" customFormat="1" ht="30">
      <c r="A31" s="124" t="s">
        <v>383</v>
      </c>
      <c r="B31" s="130" t="s">
        <v>225</v>
      </c>
      <c r="C31" s="127" t="s">
        <v>173</v>
      </c>
      <c r="D31" s="125" t="s">
        <v>356</v>
      </c>
      <c r="E31" s="125" t="s">
        <v>357</v>
      </c>
      <c r="F31" s="125" t="s">
        <v>358</v>
      </c>
      <c r="G31" s="128">
        <v>2703</v>
      </c>
      <c r="H31" s="127">
        <v>100</v>
      </c>
      <c r="I31" s="129" t="s">
        <v>404</v>
      </c>
      <c r="J31" s="123"/>
    </row>
    <row r="32" spans="1:10" s="105" customFormat="1" ht="45">
      <c r="A32" s="124" t="s">
        <v>384</v>
      </c>
      <c r="B32" s="130" t="s">
        <v>225</v>
      </c>
      <c r="C32" s="127" t="s">
        <v>173</v>
      </c>
      <c r="D32" s="125" t="s">
        <v>356</v>
      </c>
      <c r="E32" s="125" t="s">
        <v>357</v>
      </c>
      <c r="F32" s="125" t="s">
        <v>358</v>
      </c>
      <c r="G32" s="128">
        <v>371</v>
      </c>
      <c r="H32" s="127">
        <v>100</v>
      </c>
      <c r="I32" s="129" t="s">
        <v>404</v>
      </c>
      <c r="J32" s="123"/>
    </row>
    <row r="33" spans="1:10" s="105" customFormat="1">
      <c r="A33" s="124" t="s">
        <v>385</v>
      </c>
      <c r="B33" s="126" t="s">
        <v>224</v>
      </c>
      <c r="C33" s="127" t="s">
        <v>175</v>
      </c>
      <c r="D33" s="125" t="s">
        <v>356</v>
      </c>
      <c r="E33" s="125" t="s">
        <v>357</v>
      </c>
      <c r="F33" s="125" t="s">
        <v>358</v>
      </c>
      <c r="G33" s="128">
        <v>18</v>
      </c>
      <c r="H33" s="127">
        <v>100</v>
      </c>
      <c r="I33" s="129" t="s">
        <v>404</v>
      </c>
      <c r="J33" s="123"/>
    </row>
    <row r="34" spans="1:10" s="105" customFormat="1" ht="45">
      <c r="A34" s="124" t="s">
        <v>386</v>
      </c>
      <c r="B34" s="130" t="s">
        <v>225</v>
      </c>
      <c r="C34" s="127" t="s">
        <v>175</v>
      </c>
      <c r="D34" s="125" t="s">
        <v>356</v>
      </c>
      <c r="E34" s="125" t="s">
        <v>357</v>
      </c>
      <c r="F34" s="125" t="s">
        <v>358</v>
      </c>
      <c r="G34" s="128">
        <v>1233</v>
      </c>
      <c r="H34" s="127">
        <v>100</v>
      </c>
      <c r="I34" s="129" t="s">
        <v>404</v>
      </c>
      <c r="J34" s="123"/>
    </row>
    <row r="35" spans="1:10" s="105" customFormat="1" ht="30">
      <c r="A35" s="124" t="s">
        <v>387</v>
      </c>
      <c r="B35" s="130" t="s">
        <v>225</v>
      </c>
      <c r="C35" s="127" t="s">
        <v>177</v>
      </c>
      <c r="D35" s="125" t="s">
        <v>356</v>
      </c>
      <c r="E35" s="125" t="s">
        <v>357</v>
      </c>
      <c r="F35" s="125" t="s">
        <v>358</v>
      </c>
      <c r="G35" s="128">
        <v>331</v>
      </c>
      <c r="H35" s="127">
        <v>100</v>
      </c>
      <c r="I35" s="129" t="s">
        <v>404</v>
      </c>
      <c r="J35" s="123"/>
    </row>
    <row r="36" spans="1:10" s="105" customFormat="1" ht="30">
      <c r="A36" s="124" t="s">
        <v>388</v>
      </c>
      <c r="B36" s="126" t="s">
        <v>224</v>
      </c>
      <c r="C36" s="127" t="s">
        <v>177</v>
      </c>
      <c r="D36" s="125" t="s">
        <v>356</v>
      </c>
      <c r="E36" s="125" t="s">
        <v>357</v>
      </c>
      <c r="F36" s="125" t="s">
        <v>358</v>
      </c>
      <c r="G36" s="128">
        <v>83</v>
      </c>
      <c r="H36" s="127">
        <v>100</v>
      </c>
      <c r="I36" s="129" t="s">
        <v>404</v>
      </c>
      <c r="J36" s="123"/>
    </row>
    <row r="37" spans="1:10" s="105" customFormat="1">
      <c r="A37" t="s">
        <v>389</v>
      </c>
      <c r="B37" s="126" t="s">
        <v>224</v>
      </c>
      <c r="C37" s="128" t="s">
        <v>178</v>
      </c>
      <c r="D37" s="125" t="s">
        <v>356</v>
      </c>
      <c r="E37" s="125" t="s">
        <v>357</v>
      </c>
      <c r="F37" s="125" t="s">
        <v>358</v>
      </c>
      <c r="G37" s="128">
        <v>4</v>
      </c>
      <c r="H37" s="127">
        <v>0</v>
      </c>
      <c r="I37" s="129" t="s">
        <v>404</v>
      </c>
      <c r="J37" s="123"/>
    </row>
    <row r="38" spans="1:10" s="105" customFormat="1" ht="60">
      <c r="A38" s="124" t="s">
        <v>390</v>
      </c>
      <c r="B38" s="126" t="s">
        <v>224</v>
      </c>
      <c r="C38" s="127" t="s">
        <v>178</v>
      </c>
      <c r="D38" s="125" t="s">
        <v>356</v>
      </c>
      <c r="E38" s="125" t="s">
        <v>357</v>
      </c>
      <c r="F38" s="125" t="s">
        <v>358</v>
      </c>
      <c r="G38" s="128">
        <v>12</v>
      </c>
      <c r="H38" s="127">
        <v>83.33</v>
      </c>
      <c r="I38" s="129" t="s">
        <v>404</v>
      </c>
      <c r="J38" s="123"/>
    </row>
    <row r="39" spans="1:10" s="105" customFormat="1" ht="45">
      <c r="A39" s="124" t="s">
        <v>391</v>
      </c>
      <c r="B39" s="126" t="s">
        <v>224</v>
      </c>
      <c r="C39" s="127" t="s">
        <v>178</v>
      </c>
      <c r="D39" s="125" t="s">
        <v>356</v>
      </c>
      <c r="E39" s="125" t="s">
        <v>357</v>
      </c>
      <c r="F39" s="125" t="s">
        <v>358</v>
      </c>
      <c r="G39" s="128">
        <v>17</v>
      </c>
      <c r="H39" s="127">
        <v>100</v>
      </c>
      <c r="I39" s="129" t="s">
        <v>404</v>
      </c>
      <c r="J39" s="123"/>
    </row>
    <row r="40" spans="1:10" s="105" customFormat="1" ht="30">
      <c r="A40" s="124" t="s">
        <v>392</v>
      </c>
      <c r="B40" s="130" t="s">
        <v>238</v>
      </c>
      <c r="C40" s="127" t="s">
        <v>178</v>
      </c>
      <c r="D40" s="125" t="s">
        <v>356</v>
      </c>
      <c r="E40" s="125" t="s">
        <v>357</v>
      </c>
      <c r="F40" s="125" t="s">
        <v>358</v>
      </c>
      <c r="G40" s="128">
        <v>15</v>
      </c>
      <c r="H40" s="127">
        <v>100</v>
      </c>
      <c r="I40" s="129" t="s">
        <v>404</v>
      </c>
      <c r="J40" s="123"/>
    </row>
    <row r="41" spans="1:10" s="105" customFormat="1" ht="30">
      <c r="A41" s="124" t="s">
        <v>393</v>
      </c>
      <c r="B41" s="130" t="s">
        <v>225</v>
      </c>
      <c r="C41" s="127" t="s">
        <v>183</v>
      </c>
      <c r="D41" s="125" t="s">
        <v>356</v>
      </c>
      <c r="E41" s="125" t="s">
        <v>357</v>
      </c>
      <c r="F41" s="125" t="s">
        <v>358</v>
      </c>
      <c r="G41" s="128">
        <v>3</v>
      </c>
      <c r="H41" s="127">
        <v>100</v>
      </c>
      <c r="I41" s="129" t="s">
        <v>404</v>
      </c>
      <c r="J41" s="123"/>
    </row>
    <row r="42" spans="1:10" s="105" customFormat="1" ht="30">
      <c r="A42" s="124" t="s">
        <v>394</v>
      </c>
      <c r="B42" s="126" t="s">
        <v>224</v>
      </c>
      <c r="C42" s="127" t="s">
        <v>184</v>
      </c>
      <c r="D42" s="125" t="s">
        <v>356</v>
      </c>
      <c r="E42" s="125" t="s">
        <v>357</v>
      </c>
      <c r="F42" s="125" t="s">
        <v>358</v>
      </c>
      <c r="G42" s="128">
        <v>45</v>
      </c>
      <c r="H42" s="127">
        <v>100</v>
      </c>
      <c r="I42" s="129" t="s">
        <v>404</v>
      </c>
      <c r="J42" s="123"/>
    </row>
    <row r="43" spans="1:10" s="105" customFormat="1" ht="30">
      <c r="A43" s="124" t="s">
        <v>395</v>
      </c>
      <c r="B43" s="126" t="s">
        <v>224</v>
      </c>
      <c r="C43" s="127" t="s">
        <v>184</v>
      </c>
      <c r="D43" s="125" t="s">
        <v>356</v>
      </c>
      <c r="E43" s="125" t="s">
        <v>357</v>
      </c>
      <c r="F43" s="125" t="s">
        <v>358</v>
      </c>
      <c r="G43" s="128">
        <v>116</v>
      </c>
      <c r="H43" s="127">
        <v>60.35</v>
      </c>
      <c r="I43" s="129" t="s">
        <v>404</v>
      </c>
      <c r="J43" s="123"/>
    </row>
    <row r="44" spans="1:10" s="105" customFormat="1" ht="30">
      <c r="A44" s="124" t="s">
        <v>396</v>
      </c>
      <c r="B44" s="126" t="s">
        <v>224</v>
      </c>
      <c r="C44" s="127" t="s">
        <v>184</v>
      </c>
      <c r="D44" s="125" t="s">
        <v>356</v>
      </c>
      <c r="E44" s="125" t="s">
        <v>357</v>
      </c>
      <c r="F44" s="125" t="s">
        <v>358</v>
      </c>
      <c r="G44" s="128">
        <v>12</v>
      </c>
      <c r="H44" s="127">
        <v>58.33</v>
      </c>
      <c r="I44" s="129" t="s">
        <v>404</v>
      </c>
      <c r="J44" s="123"/>
    </row>
    <row r="45" spans="1:10" s="105" customFormat="1" ht="30">
      <c r="A45" s="124" t="s">
        <v>397</v>
      </c>
      <c r="B45" s="130" t="s">
        <v>225</v>
      </c>
      <c r="C45" s="127" t="s">
        <v>184</v>
      </c>
      <c r="D45" s="125" t="s">
        <v>356</v>
      </c>
      <c r="E45" s="125" t="s">
        <v>357</v>
      </c>
      <c r="F45" s="125" t="s">
        <v>358</v>
      </c>
      <c r="G45" s="128">
        <v>58</v>
      </c>
      <c r="H45" s="127">
        <v>100</v>
      </c>
      <c r="I45" s="129" t="s">
        <v>404</v>
      </c>
      <c r="J45" s="123"/>
    </row>
    <row r="46" spans="1:10" s="105" customFormat="1" ht="45">
      <c r="A46" s="124" t="s">
        <v>398</v>
      </c>
      <c r="B46" s="126" t="s">
        <v>224</v>
      </c>
      <c r="C46" s="127" t="s">
        <v>185</v>
      </c>
      <c r="D46" s="125" t="s">
        <v>356</v>
      </c>
      <c r="E46" s="125" t="s">
        <v>357</v>
      </c>
      <c r="F46" s="125" t="s">
        <v>358</v>
      </c>
      <c r="G46" s="128">
        <v>145</v>
      </c>
      <c r="H46" s="127">
        <v>100</v>
      </c>
      <c r="I46" s="129" t="s">
        <v>404</v>
      </c>
      <c r="J46" s="123"/>
    </row>
    <row r="47" spans="1:10" s="105" customFormat="1" ht="30">
      <c r="A47" s="124" t="s">
        <v>399</v>
      </c>
      <c r="B47" s="130" t="s">
        <v>225</v>
      </c>
      <c r="C47" s="127" t="s">
        <v>185</v>
      </c>
      <c r="D47" s="125" t="s">
        <v>356</v>
      </c>
      <c r="E47" s="125" t="s">
        <v>357</v>
      </c>
      <c r="F47" s="125" t="s">
        <v>358</v>
      </c>
      <c r="G47" s="128">
        <v>5724</v>
      </c>
      <c r="H47" s="127">
        <v>100</v>
      </c>
      <c r="I47" s="129" t="s">
        <v>404</v>
      </c>
      <c r="J47" s="123"/>
    </row>
    <row r="48" spans="1:10" s="105" customFormat="1" ht="30">
      <c r="A48" s="124" t="s">
        <v>400</v>
      </c>
      <c r="B48" s="126" t="s">
        <v>224</v>
      </c>
      <c r="C48" s="127" t="s">
        <v>188</v>
      </c>
      <c r="D48" s="125" t="s">
        <v>356</v>
      </c>
      <c r="E48" s="125" t="s">
        <v>357</v>
      </c>
      <c r="F48" s="125" t="s">
        <v>358</v>
      </c>
      <c r="G48" s="128">
        <v>62</v>
      </c>
      <c r="H48" s="127">
        <v>100</v>
      </c>
      <c r="I48" s="129" t="s">
        <v>404</v>
      </c>
      <c r="J48" s="123"/>
    </row>
    <row r="49" spans="1:10" s="105" customFormat="1" ht="30">
      <c r="A49" s="124" t="s">
        <v>401</v>
      </c>
      <c r="B49" s="126" t="s">
        <v>224</v>
      </c>
      <c r="C49" s="127" t="s">
        <v>188</v>
      </c>
      <c r="D49" s="125" t="s">
        <v>356</v>
      </c>
      <c r="E49" s="125" t="s">
        <v>357</v>
      </c>
      <c r="F49" s="125" t="s">
        <v>358</v>
      </c>
      <c r="G49" s="128">
        <v>178</v>
      </c>
      <c r="H49" s="127">
        <v>1.1000000000000001</v>
      </c>
      <c r="I49" s="129" t="s">
        <v>404</v>
      </c>
      <c r="J49" s="123"/>
    </row>
    <row r="50" spans="1:10" s="105" customFormat="1" ht="30">
      <c r="A50" s="124" t="s">
        <v>402</v>
      </c>
      <c r="B50" s="130" t="s">
        <v>238</v>
      </c>
      <c r="C50" s="127" t="s">
        <v>188</v>
      </c>
      <c r="D50" s="125" t="s">
        <v>356</v>
      </c>
      <c r="E50" s="125" t="s">
        <v>357</v>
      </c>
      <c r="F50" s="125" t="s">
        <v>358</v>
      </c>
      <c r="G50" s="128">
        <v>4899</v>
      </c>
      <c r="H50" s="127">
        <v>100</v>
      </c>
      <c r="I50" s="129" t="s">
        <v>404</v>
      </c>
      <c r="J50" s="123"/>
    </row>
    <row r="51" spans="1:10" s="105" customFormat="1">
      <c r="A51" s="122"/>
      <c r="B51" s="9"/>
      <c r="C51" s="9"/>
      <c r="D51" s="9"/>
      <c r="E51" s="9"/>
      <c r="F51" s="9"/>
      <c r="G51" s="9"/>
      <c r="H51" s="9"/>
      <c r="I51" s="9"/>
      <c r="J51" s="123"/>
    </row>
    <row r="52" spans="1:10" s="105" customFormat="1">
      <c r="A52" s="103" t="s">
        <v>190</v>
      </c>
      <c r="B52" s="103"/>
      <c r="C52" s="104"/>
      <c r="D52" s="104"/>
      <c r="E52" s="104"/>
      <c r="F52" s="104"/>
      <c r="G52" s="104"/>
      <c r="H52" s="104"/>
      <c r="I52" s="104"/>
    </row>
    <row r="53" spans="1:10" s="105" customFormat="1">
      <c r="A53" s="103" t="s">
        <v>224</v>
      </c>
      <c r="C53" s="104"/>
      <c r="D53" s="104"/>
      <c r="E53" s="104"/>
      <c r="F53" s="104"/>
      <c r="G53" s="104"/>
      <c r="H53" s="104"/>
      <c r="I53" s="104"/>
    </row>
    <row r="54" spans="1:10" s="105" customFormat="1">
      <c r="A54" s="103" t="s">
        <v>225</v>
      </c>
      <c r="C54" s="104"/>
      <c r="D54" s="104"/>
      <c r="E54" s="104"/>
      <c r="F54" s="104"/>
      <c r="G54" s="104"/>
      <c r="H54" s="104"/>
      <c r="I54" s="104"/>
    </row>
    <row r="55" spans="1:10" s="105" customFormat="1">
      <c r="A55" s="103" t="s">
        <v>238</v>
      </c>
      <c r="C55" s="104"/>
      <c r="D55" s="104"/>
      <c r="E55" s="104"/>
      <c r="F55" s="104"/>
      <c r="G55" s="104"/>
      <c r="H55" s="104"/>
      <c r="I55" s="104"/>
    </row>
    <row r="56" spans="1:10" s="105" customFormat="1">
      <c r="A56" s="103" t="s">
        <v>226</v>
      </c>
      <c r="C56" s="104"/>
      <c r="D56" s="104"/>
      <c r="E56" s="104"/>
      <c r="F56" s="104"/>
      <c r="G56" s="104"/>
      <c r="H56" s="104"/>
      <c r="I56" s="104"/>
    </row>
    <row r="57" spans="1:10" s="105" customFormat="1">
      <c r="A57" s="103" t="s">
        <v>205</v>
      </c>
      <c r="C57" s="104"/>
      <c r="D57" s="104"/>
      <c r="E57" s="104"/>
      <c r="F57" s="104"/>
      <c r="G57" s="104"/>
      <c r="H57" s="104"/>
      <c r="I57" s="104"/>
    </row>
    <row r="58" spans="1:10">
      <c r="A58" s="7" t="s">
        <v>312</v>
      </c>
    </row>
    <row r="61" spans="1:10">
      <c r="A61" s="95" t="s">
        <v>202</v>
      </c>
      <c r="B61" s="96"/>
      <c r="C61" s="97"/>
    </row>
    <row r="62" spans="1:10" ht="210">
      <c r="A62" s="110" t="s">
        <v>279</v>
      </c>
      <c r="B62" s="99" t="s">
        <v>405</v>
      </c>
      <c r="C62" s="86"/>
    </row>
    <row r="63" spans="1:10">
      <c r="A63" s="99"/>
      <c r="B63" s="99"/>
      <c r="C63" s="86"/>
    </row>
  </sheetData>
  <pageMargins left="0.7" right="0.7" top="0.75" bottom="0.75" header="0.3" footer="0.3"/>
  <pageSetup paperSize="9" scale="81"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H24"/>
  <sheetViews>
    <sheetView zoomScaleNormal="100" workbookViewId="0">
      <selection activeCell="A6" sqref="A6"/>
    </sheetView>
  </sheetViews>
  <sheetFormatPr baseColWidth="10" defaultColWidth="9.109375" defaultRowHeight="15"/>
  <cols>
    <col min="1" max="1" width="18.88671875" style="8" customWidth="1"/>
    <col min="2" max="2" width="34" style="8" customWidth="1"/>
    <col min="3" max="3" width="20.5546875" style="8" customWidth="1"/>
    <col min="4" max="4" width="20.6640625" style="8" customWidth="1"/>
    <col min="5" max="5" width="21.109375" style="8" customWidth="1"/>
    <col min="6" max="6" width="19.33203125" style="8" customWidth="1"/>
    <col min="7" max="7" width="25.33203125" style="8" customWidth="1"/>
    <col min="8" max="8" width="31.109375" style="8" customWidth="1"/>
    <col min="9" max="9" width="23.77734375" style="8" customWidth="1"/>
    <col min="10" max="16384" width="9.109375" style="8"/>
  </cols>
  <sheetData>
    <row r="1" spans="1:8" ht="17.399999999999999">
      <c r="A1" s="6" t="s">
        <v>277</v>
      </c>
      <c r="B1" s="6"/>
    </row>
    <row r="2" spans="1:8" s="86" customFormat="1" ht="15.6">
      <c r="A2" s="83" t="s">
        <v>215</v>
      </c>
    </row>
    <row r="3" spans="1:8" s="86" customFormat="1" ht="15.6">
      <c r="A3" s="83" t="s">
        <v>216</v>
      </c>
    </row>
    <row r="4" spans="1:8" s="78" customFormat="1">
      <c r="A4" s="83" t="s">
        <v>221</v>
      </c>
    </row>
    <row r="5" spans="1:8">
      <c r="A5" s="81" t="s">
        <v>38</v>
      </c>
      <c r="B5" s="81" t="s">
        <v>39</v>
      </c>
      <c r="D5" s="31"/>
      <c r="E5" s="31"/>
      <c r="F5" s="31"/>
      <c r="G5" s="31"/>
    </row>
    <row r="6" spans="1:8">
      <c r="A6" s="114">
        <v>44105</v>
      </c>
      <c r="B6" s="118" t="s">
        <v>2</v>
      </c>
      <c r="D6" s="31"/>
      <c r="E6" s="31"/>
      <c r="F6" s="31"/>
      <c r="G6" s="31"/>
    </row>
    <row r="7" spans="1:8">
      <c r="B7" s="156" t="s">
        <v>139</v>
      </c>
      <c r="C7" s="157"/>
      <c r="D7" s="156" t="s">
        <v>140</v>
      </c>
      <c r="E7" s="158"/>
      <c r="F7" s="157"/>
    </row>
    <row r="8" spans="1:8" ht="45">
      <c r="A8" s="26" t="s">
        <v>234</v>
      </c>
      <c r="B8" s="5" t="s">
        <v>309</v>
      </c>
      <c r="C8" s="5" t="s">
        <v>51</v>
      </c>
      <c r="D8" s="5" t="s">
        <v>42</v>
      </c>
      <c r="E8" s="5" t="s">
        <v>53</v>
      </c>
      <c r="F8" s="5" t="s">
        <v>52</v>
      </c>
      <c r="G8" s="77" t="s">
        <v>195</v>
      </c>
      <c r="H8" s="77" t="s">
        <v>209</v>
      </c>
    </row>
    <row r="9" spans="1:8" ht="57.6">
      <c r="A9" s="131" t="s">
        <v>326</v>
      </c>
      <c r="B9" s="131">
        <v>100</v>
      </c>
      <c r="C9" s="132" t="s">
        <v>406</v>
      </c>
      <c r="D9" s="132" t="s">
        <v>407</v>
      </c>
      <c r="E9" s="132" t="s">
        <v>408</v>
      </c>
      <c r="F9" s="120"/>
      <c r="G9" s="30" t="s">
        <v>323</v>
      </c>
      <c r="H9" s="30" t="s">
        <v>409</v>
      </c>
    </row>
    <row r="10" spans="1:8" ht="45">
      <c r="A10" s="131" t="s">
        <v>410</v>
      </c>
      <c r="B10" s="131">
        <v>100</v>
      </c>
      <c r="C10" s="132" t="s">
        <v>411</v>
      </c>
      <c r="D10" s="132" t="s">
        <v>412</v>
      </c>
      <c r="E10" s="132" t="s">
        <v>413</v>
      </c>
      <c r="F10" s="132" t="s">
        <v>414</v>
      </c>
      <c r="G10" s="30" t="s">
        <v>323</v>
      </c>
      <c r="H10" s="30" t="s">
        <v>409</v>
      </c>
    </row>
    <row r="11" spans="1:8" ht="60">
      <c r="A11" s="131" t="s">
        <v>416</v>
      </c>
      <c r="B11" s="131"/>
      <c r="C11" s="132"/>
      <c r="D11" s="132" t="s">
        <v>415</v>
      </c>
      <c r="E11" s="132"/>
      <c r="F11" s="132"/>
      <c r="G11" s="30" t="s">
        <v>323</v>
      </c>
      <c r="H11" s="30" t="s">
        <v>409</v>
      </c>
    </row>
    <row r="12" spans="1:8">
      <c r="A12" s="43" t="s">
        <v>217</v>
      </c>
    </row>
    <row r="13" spans="1:8">
      <c r="A13" s="43" t="s">
        <v>313</v>
      </c>
    </row>
    <row r="14" spans="1:8">
      <c r="A14" s="109"/>
    </row>
    <row r="16" spans="1:8" ht="15.6">
      <c r="A16" s="95" t="s">
        <v>202</v>
      </c>
      <c r="B16" s="96"/>
      <c r="C16" s="97"/>
    </row>
    <row r="17" spans="1:3" ht="45">
      <c r="A17" s="99" t="s">
        <v>280</v>
      </c>
      <c r="B17" s="99" t="s">
        <v>417</v>
      </c>
      <c r="C17" s="86"/>
    </row>
    <row r="23" spans="1:3">
      <c r="A23" s="4"/>
      <c r="B23" s="4"/>
    </row>
    <row r="24" spans="1:3">
      <c r="A24" s="4"/>
      <c r="B24" s="4"/>
    </row>
  </sheetData>
  <mergeCells count="2">
    <mergeCell ref="B7:C7"/>
    <mergeCell ref="D7:F7"/>
  </mergeCells>
  <hyperlinks>
    <hyperlink ref="C9" r:id="rId1"/>
    <hyperlink ref="D9" r:id="rId2"/>
    <hyperlink ref="D11" r:id="rId3"/>
    <hyperlink ref="E9" r:id="rId4"/>
    <hyperlink ref="C10" r:id="rId5"/>
    <hyperlink ref="D10" r:id="rId6"/>
    <hyperlink ref="E10" r:id="rId7"/>
    <hyperlink ref="F10" r:id="rId8"/>
  </hyperlinks>
  <pageMargins left="0.7" right="0.7" top="0.75" bottom="0.75" header="0.3" footer="0.3"/>
  <pageSetup paperSize="9" scale="94" orientation="landscape" horizontalDpi="4294967293" r:id="rId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F97"/>
  <sheetViews>
    <sheetView topLeftCell="A87" zoomScale="85" zoomScaleNormal="85" workbookViewId="0">
      <selection activeCell="A83" sqref="A83"/>
    </sheetView>
  </sheetViews>
  <sheetFormatPr baseColWidth="10" defaultColWidth="9.109375" defaultRowHeight="15"/>
  <cols>
    <col min="1" max="1" width="27.6640625" style="8" customWidth="1"/>
    <col min="2" max="2" width="26.109375" style="8" customWidth="1"/>
    <col min="3" max="3" width="25.33203125" style="8" customWidth="1"/>
    <col min="4" max="4" width="24.88671875" style="8" customWidth="1"/>
    <col min="5" max="5" width="29.44140625" style="8" customWidth="1"/>
    <col min="6" max="6" width="17.5546875" style="8" customWidth="1"/>
    <col min="7" max="16384" width="9.109375" style="8"/>
  </cols>
  <sheetData>
    <row r="1" spans="1:6" s="78" customFormat="1">
      <c r="A1" s="83" t="s">
        <v>221</v>
      </c>
    </row>
    <row r="2" spans="1:6" ht="17.399999999999999">
      <c r="A2" s="6" t="s">
        <v>196</v>
      </c>
    </row>
    <row r="3" spans="1:6">
      <c r="A3" s="83" t="s">
        <v>219</v>
      </c>
    </row>
    <row r="4" spans="1:6" s="86" customFormat="1" ht="15.6">
      <c r="A4" s="83" t="s">
        <v>220</v>
      </c>
    </row>
    <row r="5" spans="1:6" ht="15" customHeight="1">
      <c r="A5" s="81" t="s">
        <v>38</v>
      </c>
      <c r="B5" s="81" t="s">
        <v>39</v>
      </c>
    </row>
    <row r="6" spans="1:6" ht="20.399999999999999" customHeight="1">
      <c r="A6" s="114">
        <v>44105</v>
      </c>
      <c r="B6" s="118" t="s">
        <v>2</v>
      </c>
      <c r="F6" s="27"/>
    </row>
    <row r="7" spans="1:6" ht="30">
      <c r="A7" s="1" t="s">
        <v>235</v>
      </c>
      <c r="B7" s="5" t="s">
        <v>31</v>
      </c>
      <c r="C7" s="5" t="s">
        <v>56</v>
      </c>
      <c r="D7" s="5" t="s">
        <v>58</v>
      </c>
    </row>
    <row r="8" spans="1:6">
      <c r="A8" s="133" t="s">
        <v>326</v>
      </c>
      <c r="B8" s="117" t="s">
        <v>418</v>
      </c>
      <c r="C8" s="33">
        <v>32</v>
      </c>
      <c r="D8" s="33">
        <v>32</v>
      </c>
    </row>
    <row r="9" spans="1:6">
      <c r="A9" s="133" t="s">
        <v>419</v>
      </c>
      <c r="B9" s="117" t="s">
        <v>418</v>
      </c>
      <c r="C9" s="33">
        <v>181</v>
      </c>
      <c r="D9" s="33">
        <v>986</v>
      </c>
    </row>
    <row r="10" spans="1:6" ht="30">
      <c r="A10" s="23" t="s">
        <v>57</v>
      </c>
      <c r="B10" s="5" t="s">
        <v>59</v>
      </c>
      <c r="C10" s="5" t="s">
        <v>60</v>
      </c>
      <c r="D10" s="5"/>
    </row>
    <row r="11" spans="1:6" ht="172.8">
      <c r="A11" s="15" t="s">
        <v>224</v>
      </c>
      <c r="B11">
        <v>62.98</v>
      </c>
      <c r="C11" s="134" t="s">
        <v>420</v>
      </c>
      <c r="D11" s="22"/>
    </row>
    <row r="12" spans="1:6" ht="67.2">
      <c r="A12" s="15" t="s">
        <v>225</v>
      </c>
      <c r="B12">
        <v>4.97</v>
      </c>
      <c r="C12" s="134" t="s">
        <v>421</v>
      </c>
      <c r="D12" s="22"/>
    </row>
    <row r="13" spans="1:6" ht="159.6">
      <c r="A13" s="15" t="s">
        <v>238</v>
      </c>
      <c r="B13">
        <v>23.76</v>
      </c>
      <c r="C13" s="135" t="s">
        <v>422</v>
      </c>
      <c r="D13" s="22"/>
    </row>
    <row r="14" spans="1:6" ht="45">
      <c r="A14" s="15" t="s">
        <v>226</v>
      </c>
      <c r="B14">
        <v>6.63</v>
      </c>
      <c r="C14" s="53" t="s">
        <v>423</v>
      </c>
      <c r="D14" s="22"/>
    </row>
    <row r="15" spans="1:6" ht="75">
      <c r="A15" s="15" t="s">
        <v>205</v>
      </c>
      <c r="B15">
        <v>1.66</v>
      </c>
      <c r="C15" s="53" t="s">
        <v>424</v>
      </c>
      <c r="D15" s="22"/>
    </row>
    <row r="16" spans="1:6">
      <c r="A16" s="23" t="s">
        <v>259</v>
      </c>
      <c r="B16" s="5" t="s">
        <v>63</v>
      </c>
      <c r="C16" s="9"/>
      <c r="D16" s="22"/>
    </row>
    <row r="17" spans="1:4">
      <c r="A17" s="29" t="s">
        <v>146</v>
      </c>
      <c r="B17"/>
      <c r="C17" s="13"/>
      <c r="D17" s="22"/>
    </row>
    <row r="18" spans="1:4">
      <c r="A18" s="29" t="s">
        <v>147</v>
      </c>
      <c r="B18"/>
      <c r="C18" s="13"/>
      <c r="D18" s="22"/>
    </row>
    <row r="19" spans="1:4">
      <c r="A19" s="29" t="s">
        <v>254</v>
      </c>
      <c r="B19"/>
      <c r="C19" s="13"/>
      <c r="D19" s="22"/>
    </row>
    <row r="20" spans="1:4">
      <c r="A20" s="29" t="s">
        <v>148</v>
      </c>
      <c r="B20"/>
      <c r="C20" s="13"/>
      <c r="D20" s="22"/>
    </row>
    <row r="21" spans="1:4">
      <c r="A21" s="29" t="s">
        <v>255</v>
      </c>
      <c r="B21"/>
      <c r="C21" s="13"/>
      <c r="D21" s="22"/>
    </row>
    <row r="22" spans="1:4">
      <c r="A22" s="29" t="s">
        <v>149</v>
      </c>
      <c r="B22"/>
      <c r="C22" s="13"/>
      <c r="D22" s="22"/>
    </row>
    <row r="23" spans="1:4">
      <c r="A23" s="29" t="s">
        <v>150</v>
      </c>
      <c r="B23">
        <f>ROUND(100*2/181,2)</f>
        <v>1.1000000000000001</v>
      </c>
      <c r="C23" s="13"/>
      <c r="D23" s="22"/>
    </row>
    <row r="24" spans="1:4">
      <c r="A24" s="29" t="s">
        <v>151</v>
      </c>
      <c r="B24"/>
      <c r="C24" s="13"/>
      <c r="D24" s="22"/>
    </row>
    <row r="25" spans="1:4">
      <c r="A25" s="29" t="s">
        <v>152</v>
      </c>
      <c r="B25">
        <f>ROUND(100*1/298,2)</f>
        <v>0.34</v>
      </c>
      <c r="C25" s="13"/>
      <c r="D25" s="22"/>
    </row>
    <row r="26" spans="1:4">
      <c r="A26" s="29" t="s">
        <v>153</v>
      </c>
      <c r="B26"/>
      <c r="C26" s="13"/>
      <c r="D26" s="22"/>
    </row>
    <row r="27" spans="1:4">
      <c r="A27" s="29" t="s">
        <v>154</v>
      </c>
      <c r="B27"/>
      <c r="C27" s="13"/>
      <c r="D27" s="22"/>
    </row>
    <row r="28" spans="1:4">
      <c r="A28" s="29" t="s">
        <v>155</v>
      </c>
      <c r="B28">
        <f>ROUND(100*3/181,2)</f>
        <v>1.66</v>
      </c>
      <c r="C28" s="13"/>
      <c r="D28" s="22"/>
    </row>
    <row r="29" spans="1:4">
      <c r="A29" s="29" t="s">
        <v>156</v>
      </c>
      <c r="B29"/>
      <c r="C29" s="13"/>
      <c r="D29" s="22"/>
    </row>
    <row r="30" spans="1:4">
      <c r="A30" s="29" t="s">
        <v>157</v>
      </c>
      <c r="B30">
        <f>ROUND(100*1/181,2)</f>
        <v>0.55000000000000004</v>
      </c>
      <c r="C30" s="13"/>
      <c r="D30" s="22"/>
    </row>
    <row r="31" spans="1:4">
      <c r="A31" s="29" t="s">
        <v>158</v>
      </c>
      <c r="B31">
        <f>ROUND(100*16/181,2)</f>
        <v>8.84</v>
      </c>
      <c r="C31" s="13"/>
      <c r="D31" s="22"/>
    </row>
    <row r="32" spans="1:4">
      <c r="A32" s="29" t="s">
        <v>256</v>
      </c>
      <c r="B32"/>
      <c r="C32" s="13"/>
      <c r="D32" s="22"/>
    </row>
    <row r="33" spans="1:4">
      <c r="A33" s="29" t="s">
        <v>159</v>
      </c>
      <c r="B33">
        <f>ROUND(100*6/181,2)</f>
        <v>3.31</v>
      </c>
      <c r="C33" s="13"/>
      <c r="D33" s="22"/>
    </row>
    <row r="34" spans="1:4">
      <c r="A34" s="29" t="s">
        <v>160</v>
      </c>
      <c r="B34">
        <f>ROUND(100*6/181,2)</f>
        <v>3.31</v>
      </c>
      <c r="C34" s="13"/>
      <c r="D34" s="22"/>
    </row>
    <row r="35" spans="1:4">
      <c r="A35" s="29" t="s">
        <v>161</v>
      </c>
      <c r="B35"/>
      <c r="C35" s="13"/>
      <c r="D35" s="22"/>
    </row>
    <row r="36" spans="1:4">
      <c r="A36" s="29" t="s">
        <v>162</v>
      </c>
      <c r="B36"/>
      <c r="C36" s="13"/>
      <c r="D36" s="22"/>
    </row>
    <row r="37" spans="1:4">
      <c r="A37" s="29" t="s">
        <v>163</v>
      </c>
      <c r="B37">
        <f>ROUND(100*3/181,2)</f>
        <v>1.66</v>
      </c>
      <c r="C37" s="13"/>
      <c r="D37" s="22"/>
    </row>
    <row r="38" spans="1:4">
      <c r="A38" s="29" t="s">
        <v>164</v>
      </c>
      <c r="B38">
        <f>ROUND(100*21/181,2)</f>
        <v>11.6</v>
      </c>
      <c r="C38" s="13"/>
      <c r="D38" s="22"/>
    </row>
    <row r="39" spans="1:4">
      <c r="A39" s="29" t="s">
        <v>165</v>
      </c>
      <c r="B39"/>
      <c r="C39" s="13"/>
      <c r="D39" s="22"/>
    </row>
    <row r="40" spans="1:4">
      <c r="A40" s="29" t="s">
        <v>166</v>
      </c>
      <c r="B40"/>
      <c r="C40" s="13"/>
      <c r="D40" s="22"/>
    </row>
    <row r="41" spans="1:4">
      <c r="A41" s="29" t="s">
        <v>167</v>
      </c>
      <c r="B41"/>
      <c r="C41" s="13"/>
      <c r="D41" s="22"/>
    </row>
    <row r="42" spans="1:4">
      <c r="A42" s="29" t="s">
        <v>168</v>
      </c>
      <c r="B42"/>
      <c r="C42" s="13"/>
      <c r="D42" s="22"/>
    </row>
    <row r="43" spans="1:4">
      <c r="A43" s="29" t="s">
        <v>169</v>
      </c>
      <c r="B43">
        <f>ROUND(100*2/181,2)</f>
        <v>1.1000000000000001</v>
      </c>
      <c r="C43" s="13"/>
      <c r="D43" s="22"/>
    </row>
    <row r="44" spans="1:4">
      <c r="A44" s="29" t="s">
        <v>170</v>
      </c>
      <c r="B44"/>
      <c r="C44" s="13"/>
      <c r="D44" s="22"/>
    </row>
    <row r="45" spans="1:4">
      <c r="A45" s="29" t="s">
        <v>171</v>
      </c>
      <c r="B45"/>
      <c r="C45" s="13"/>
      <c r="D45" s="22"/>
    </row>
    <row r="46" spans="1:4">
      <c r="A46" s="29" t="s">
        <v>172</v>
      </c>
      <c r="B46"/>
      <c r="C46" s="13"/>
      <c r="D46" s="22"/>
    </row>
    <row r="47" spans="1:4">
      <c r="A47" s="29" t="s">
        <v>173</v>
      </c>
      <c r="B47">
        <f>ROUND(100*17/181,2)</f>
        <v>9.39</v>
      </c>
      <c r="C47" s="13"/>
      <c r="D47" s="22"/>
    </row>
    <row r="48" spans="1:4">
      <c r="A48" s="29" t="s">
        <v>174</v>
      </c>
      <c r="B48"/>
      <c r="C48" s="13"/>
      <c r="D48" s="22"/>
    </row>
    <row r="49" spans="1:4">
      <c r="A49" s="29" t="s">
        <v>175</v>
      </c>
      <c r="B49">
        <f>ROUND(100*3/181,2)</f>
        <v>1.66</v>
      </c>
      <c r="C49" s="13"/>
      <c r="D49" s="22"/>
    </row>
    <row r="50" spans="1:4">
      <c r="A50" s="29" t="s">
        <v>176</v>
      </c>
      <c r="B50"/>
      <c r="C50" s="13"/>
      <c r="D50" s="22"/>
    </row>
    <row r="51" spans="1:4">
      <c r="A51" s="29" t="s">
        <v>177</v>
      </c>
      <c r="B51">
        <f>ROUND(100*5/181,2)</f>
        <v>2.76</v>
      </c>
      <c r="C51" s="13"/>
      <c r="D51" s="22"/>
    </row>
    <row r="52" spans="1:4">
      <c r="A52" s="29" t="s">
        <v>178</v>
      </c>
      <c r="B52"/>
      <c r="C52" s="13"/>
      <c r="D52" s="22"/>
    </row>
    <row r="53" spans="1:4">
      <c r="A53" s="29" t="s">
        <v>179</v>
      </c>
      <c r="B53">
        <f>ROUND(100*3/181,2)</f>
        <v>1.66</v>
      </c>
      <c r="C53" s="13"/>
      <c r="D53" s="22"/>
    </row>
    <row r="54" spans="1:4">
      <c r="A54" s="29" t="s">
        <v>180</v>
      </c>
      <c r="B54"/>
      <c r="C54" s="13"/>
      <c r="D54" s="22"/>
    </row>
    <row r="55" spans="1:4">
      <c r="A55" s="29" t="s">
        <v>181</v>
      </c>
      <c r="B55"/>
      <c r="C55" s="13"/>
      <c r="D55" s="22"/>
    </row>
    <row r="56" spans="1:4">
      <c r="A56" s="29" t="s">
        <v>182</v>
      </c>
      <c r="B56"/>
      <c r="C56" s="13"/>
      <c r="D56" s="22"/>
    </row>
    <row r="57" spans="1:4">
      <c r="A57" s="29" t="s">
        <v>183</v>
      </c>
      <c r="B57"/>
      <c r="C57" s="13"/>
      <c r="D57" s="22"/>
    </row>
    <row r="58" spans="1:4">
      <c r="A58" s="29" t="s">
        <v>184</v>
      </c>
      <c r="B58">
        <f>ROUND(100*27/181,2)</f>
        <v>14.92</v>
      </c>
      <c r="C58" s="13"/>
      <c r="D58" s="22"/>
    </row>
    <row r="59" spans="1:4">
      <c r="A59" s="29" t="s">
        <v>185</v>
      </c>
      <c r="B59">
        <f>ROUND(100*6/181,2)</f>
        <v>3.31</v>
      </c>
      <c r="C59" s="13"/>
      <c r="D59" s="22"/>
    </row>
    <row r="60" spans="1:4">
      <c r="A60" s="29" t="s">
        <v>186</v>
      </c>
      <c r="B60"/>
      <c r="C60" s="13"/>
      <c r="D60" s="22"/>
    </row>
    <row r="61" spans="1:4">
      <c r="A61" s="29" t="s">
        <v>257</v>
      </c>
      <c r="B61">
        <f>ROUND(100*3/181,2)</f>
        <v>1.66</v>
      </c>
      <c r="C61" s="13"/>
      <c r="D61" s="22"/>
    </row>
    <row r="62" spans="1:4">
      <c r="A62" s="29" t="s">
        <v>187</v>
      </c>
      <c r="B62"/>
      <c r="C62" s="13"/>
      <c r="D62" s="22"/>
    </row>
    <row r="63" spans="1:4">
      <c r="A63" s="29" t="s">
        <v>188</v>
      </c>
      <c r="B63">
        <f>ROUND(100*39/181,2)</f>
        <v>21.55</v>
      </c>
      <c r="C63" s="13"/>
      <c r="D63" s="22"/>
    </row>
    <row r="64" spans="1:4">
      <c r="A64" s="29" t="s">
        <v>258</v>
      </c>
      <c r="B64"/>
      <c r="C64" s="13"/>
      <c r="D64" s="22"/>
    </row>
    <row r="65" spans="1:5">
      <c r="A65" s="106" t="s">
        <v>261</v>
      </c>
      <c r="B65" s="14">
        <f>SUM(B17:B64)</f>
        <v>90.379999999999981</v>
      </c>
      <c r="C65" s="13"/>
      <c r="D65" s="22"/>
    </row>
    <row r="66" spans="1:5">
      <c r="A66" s="29" t="s">
        <v>137</v>
      </c>
      <c r="B66">
        <f>ROUND(100*(1+1)/181,2)</f>
        <v>1.1000000000000001</v>
      </c>
      <c r="C66" s="13"/>
      <c r="D66" s="22"/>
    </row>
    <row r="67" spans="1:5">
      <c r="A67" s="29" t="s">
        <v>247</v>
      </c>
      <c r="B67">
        <f>ROUND(100*(2+1)/181,2)</f>
        <v>1.66</v>
      </c>
      <c r="C67" s="13"/>
      <c r="D67" s="22"/>
    </row>
    <row r="68" spans="1:5">
      <c r="A68" s="29" t="s">
        <v>248</v>
      </c>
      <c r="B68">
        <f>ROUND(100*(1+1)/181,2)</f>
        <v>1.1000000000000001</v>
      </c>
      <c r="C68" s="13"/>
      <c r="D68" s="22"/>
    </row>
    <row r="69" spans="1:5">
      <c r="A69" s="29" t="s">
        <v>250</v>
      </c>
      <c r="B69">
        <f>ROUND(100*(1+1+2)/181,2)</f>
        <v>2.21</v>
      </c>
      <c r="C69" s="13"/>
      <c r="D69" s="22"/>
    </row>
    <row r="70" spans="1:5">
      <c r="A70" s="29" t="s">
        <v>251</v>
      </c>
      <c r="B70"/>
      <c r="C70" s="13"/>
      <c r="D70" s="22"/>
    </row>
    <row r="71" spans="1:5">
      <c r="A71" s="29" t="s">
        <v>249</v>
      </c>
      <c r="B71">
        <f>ROUND(100*(2+1+1)/181,2)</f>
        <v>2.21</v>
      </c>
      <c r="C71" s="13"/>
      <c r="D71" s="22"/>
    </row>
    <row r="72" spans="1:5">
      <c r="A72" s="7" t="s">
        <v>136</v>
      </c>
    </row>
    <row r="73" spans="1:5">
      <c r="A73" s="7" t="s">
        <v>208</v>
      </c>
    </row>
    <row r="74" spans="1:5">
      <c r="A74" s="7" t="s">
        <v>61</v>
      </c>
    </row>
    <row r="75" spans="1:5">
      <c r="A75" s="7" t="s">
        <v>62</v>
      </c>
    </row>
    <row r="76" spans="1:5">
      <c r="A76" s="25" t="s">
        <v>260</v>
      </c>
    </row>
    <row r="77" spans="1:5">
      <c r="A77" s="25" t="s">
        <v>138</v>
      </c>
    </row>
    <row r="78" spans="1:5">
      <c r="A78" s="25"/>
    </row>
    <row r="80" spans="1:5" ht="17.399999999999999">
      <c r="A80" s="6" t="s">
        <v>269</v>
      </c>
      <c r="B80" s="87"/>
      <c r="C80" s="87"/>
      <c r="D80" s="87"/>
      <c r="E80" s="87"/>
    </row>
    <row r="81" spans="1:5" s="86" customFormat="1" ht="15.6">
      <c r="A81" s="83" t="s">
        <v>212</v>
      </c>
    </row>
    <row r="82" spans="1:5" ht="15" customHeight="1">
      <c r="A82" s="81" t="s">
        <v>38</v>
      </c>
      <c r="B82" s="81" t="s">
        <v>39</v>
      </c>
      <c r="D82" s="87"/>
      <c r="E82" s="87"/>
    </row>
    <row r="83" spans="1:5" ht="15.6">
      <c r="A83" s="114">
        <v>44105</v>
      </c>
      <c r="B83" s="118" t="s">
        <v>2</v>
      </c>
      <c r="D83" s="87"/>
      <c r="E83" s="87"/>
    </row>
    <row r="84" spans="1:5" ht="54" customHeight="1">
      <c r="A84" s="1" t="s">
        <v>32</v>
      </c>
      <c r="B84" s="5" t="s">
        <v>33</v>
      </c>
      <c r="C84" s="5" t="s">
        <v>37</v>
      </c>
      <c r="D84" s="5" t="s">
        <v>34</v>
      </c>
      <c r="E84" s="5" t="s">
        <v>36</v>
      </c>
    </row>
    <row r="85" spans="1:5" ht="54" customHeight="1">
      <c r="A85" s="139" t="s">
        <v>425</v>
      </c>
      <c r="B85" s="136">
        <v>43024</v>
      </c>
      <c r="C85" s="33"/>
      <c r="D85" s="137" t="s">
        <v>46</v>
      </c>
      <c r="E85" s="138">
        <v>25</v>
      </c>
    </row>
    <row r="86" spans="1:5" ht="54" customHeight="1">
      <c r="A86" s="139" t="s">
        <v>426</v>
      </c>
      <c r="B86" s="136">
        <v>43024</v>
      </c>
      <c r="C86" s="33"/>
      <c r="D86" s="137" t="s">
        <v>46</v>
      </c>
      <c r="E86" s="138">
        <v>96</v>
      </c>
    </row>
    <row r="87" spans="1:5" ht="54" customHeight="1">
      <c r="A87" s="139" t="s">
        <v>427</v>
      </c>
      <c r="B87" s="136">
        <v>43046</v>
      </c>
      <c r="C87" s="33"/>
      <c r="D87" s="137" t="s">
        <v>46</v>
      </c>
      <c r="E87" s="138">
        <v>35</v>
      </c>
    </row>
    <row r="88" spans="1:5" ht="54" customHeight="1">
      <c r="A88" s="139" t="s">
        <v>428</v>
      </c>
      <c r="B88" s="136">
        <v>43171</v>
      </c>
      <c r="C88" s="33"/>
      <c r="D88" s="137" t="s">
        <v>46</v>
      </c>
      <c r="E88" s="138">
        <v>22</v>
      </c>
    </row>
    <row r="89" spans="1:5" ht="54" customHeight="1">
      <c r="A89" s="139" t="s">
        <v>429</v>
      </c>
      <c r="B89" s="136">
        <v>43333</v>
      </c>
      <c r="C89" s="33"/>
      <c r="D89" s="137" t="s">
        <v>46</v>
      </c>
      <c r="E89" s="138">
        <v>108</v>
      </c>
    </row>
    <row r="90" spans="1:5" ht="54" customHeight="1">
      <c r="A90" s="139" t="s">
        <v>430</v>
      </c>
      <c r="B90" s="136">
        <v>43340</v>
      </c>
      <c r="C90" s="33"/>
      <c r="D90" s="137" t="s">
        <v>46</v>
      </c>
      <c r="E90" s="138">
        <v>75</v>
      </c>
    </row>
    <row r="91" spans="1:5" ht="54" customHeight="1">
      <c r="A91" s="139" t="s">
        <v>431</v>
      </c>
      <c r="B91" s="136">
        <v>43480</v>
      </c>
      <c r="C91" s="33"/>
      <c r="D91" s="137" t="s">
        <v>46</v>
      </c>
      <c r="E91" s="138">
        <v>173</v>
      </c>
    </row>
    <row r="92" spans="1:5" ht="26.4">
      <c r="A92" s="139" t="s">
        <v>432</v>
      </c>
      <c r="B92" s="136">
        <v>43521</v>
      </c>
      <c r="C92" s="33"/>
      <c r="D92" s="137" t="s">
        <v>46</v>
      </c>
      <c r="E92" s="138">
        <v>235</v>
      </c>
    </row>
    <row r="93" spans="1:5" ht="39.6">
      <c r="A93" s="139" t="s">
        <v>433</v>
      </c>
      <c r="B93" s="136">
        <v>43548</v>
      </c>
      <c r="C93" s="33"/>
      <c r="D93" s="137" t="s">
        <v>46</v>
      </c>
      <c r="E93" s="138">
        <v>157</v>
      </c>
    </row>
    <row r="94" spans="1:5" ht="15.6">
      <c r="A94" s="87"/>
      <c r="B94" s="87"/>
      <c r="C94" s="87"/>
      <c r="D94" s="87"/>
      <c r="E94" s="87"/>
    </row>
    <row r="95" spans="1:5" ht="15.6">
      <c r="A95" s="95" t="s">
        <v>202</v>
      </c>
      <c r="B95" s="96"/>
      <c r="C95" s="97"/>
    </row>
    <row r="96" spans="1:5" ht="45">
      <c r="A96" s="99" t="s">
        <v>213</v>
      </c>
      <c r="B96" s="55" t="s">
        <v>435</v>
      </c>
      <c r="C96" s="100"/>
    </row>
    <row r="97" spans="1:3">
      <c r="A97" s="55" t="s">
        <v>278</v>
      </c>
      <c r="B97" s="55" t="s">
        <v>434</v>
      </c>
      <c r="C97" s="55"/>
    </row>
  </sheetData>
  <pageMargins left="0.7" right="0.7" top="0.75" bottom="0.75" header="0.3" footer="0.3"/>
  <pageSetup paperSize="9" scale="74" orientation="landscape" horizontalDpi="4294967293"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G80"/>
  <sheetViews>
    <sheetView topLeftCell="A70" zoomScale="85" zoomScaleNormal="85" workbookViewId="0">
      <selection activeCell="A5" sqref="A5"/>
    </sheetView>
  </sheetViews>
  <sheetFormatPr baseColWidth="10" defaultColWidth="8.88671875" defaultRowHeight="15.6"/>
  <cols>
    <col min="1" max="1" width="19.88671875" style="86" customWidth="1"/>
    <col min="2" max="2" width="11.88671875" style="86" customWidth="1"/>
    <col min="3" max="3" width="14.109375" style="86" customWidth="1"/>
    <col min="4" max="4" width="14.88671875" style="86" customWidth="1"/>
    <col min="5" max="5" width="14.77734375" style="86" customWidth="1"/>
    <col min="6" max="6" width="17" style="86" customWidth="1"/>
    <col min="7" max="16384" width="8.88671875" style="86"/>
  </cols>
  <sheetData>
    <row r="1" spans="1:6">
      <c r="A1" s="83" t="s">
        <v>206</v>
      </c>
    </row>
    <row r="2" spans="1:6" ht="17.399999999999999">
      <c r="A2" s="6" t="s">
        <v>292</v>
      </c>
    </row>
    <row r="3" spans="1:6" s="65" customFormat="1">
      <c r="A3" s="60" t="s">
        <v>293</v>
      </c>
      <c r="B3" s="60"/>
      <c r="C3" s="60"/>
      <c r="D3" s="86"/>
      <c r="E3" s="86"/>
      <c r="F3" s="86"/>
    </row>
    <row r="4" spans="1:6" ht="30" customHeight="1">
      <c r="A4" s="80" t="s">
        <v>38</v>
      </c>
      <c r="B4" s="80" t="s">
        <v>39</v>
      </c>
      <c r="C4" s="80" t="s">
        <v>65</v>
      </c>
    </row>
    <row r="5" spans="1:6">
      <c r="A5" s="119">
        <v>44105</v>
      </c>
      <c r="B5" s="118" t="s">
        <v>2</v>
      </c>
      <c r="C5" s="39" t="s">
        <v>64</v>
      </c>
    </row>
    <row r="6" spans="1:6">
      <c r="A6" s="140"/>
      <c r="B6" s="141"/>
      <c r="C6" s="85"/>
    </row>
    <row r="7" spans="1:6">
      <c r="A7" s="140"/>
      <c r="B7" s="141"/>
      <c r="C7" s="85"/>
    </row>
    <row r="8" spans="1:6">
      <c r="A8" s="140"/>
      <c r="B8" s="141"/>
      <c r="C8" s="85"/>
    </row>
    <row r="9" spans="1:6">
      <c r="A9" s="140"/>
      <c r="B9" s="141"/>
      <c r="C9" s="85"/>
    </row>
    <row r="10" spans="1:6">
      <c r="A10" s="140"/>
      <c r="B10" s="141"/>
      <c r="C10" s="85"/>
    </row>
    <row r="11" spans="1:6">
      <c r="A11" s="140"/>
      <c r="B11" s="141"/>
      <c r="C11" s="85"/>
    </row>
    <row r="12" spans="1:6">
      <c r="A12" s="140"/>
      <c r="B12" s="141"/>
      <c r="C12" s="85"/>
    </row>
    <row r="13" spans="1:6">
      <c r="A13" s="140"/>
      <c r="B13" s="141"/>
      <c r="C13" s="85"/>
    </row>
    <row r="14" spans="1:6">
      <c r="A14" s="140"/>
      <c r="B14" s="141"/>
      <c r="C14" s="85"/>
    </row>
    <row r="15" spans="1:6">
      <c r="A15" s="140"/>
      <c r="B15" s="141"/>
      <c r="C15" s="85"/>
    </row>
    <row r="16" spans="1:6">
      <c r="A16" s="140"/>
      <c r="B16" s="141"/>
      <c r="C16" s="85"/>
    </row>
    <row r="17" spans="1:3">
      <c r="A17" s="140"/>
      <c r="B17" s="141"/>
      <c r="C17" s="85"/>
    </row>
    <row r="18" spans="1:3">
      <c r="A18" s="140"/>
      <c r="B18" s="141"/>
      <c r="C18" s="85"/>
    </row>
    <row r="19" spans="1:3">
      <c r="A19" s="140"/>
      <c r="B19" s="141"/>
      <c r="C19" s="85"/>
    </row>
    <row r="20" spans="1:3">
      <c r="A20" s="140"/>
      <c r="B20" s="141"/>
      <c r="C20" s="85"/>
    </row>
    <row r="21" spans="1:3">
      <c r="A21" s="140"/>
      <c r="B21" s="141"/>
      <c r="C21" s="85"/>
    </row>
    <row r="22" spans="1:3">
      <c r="A22" s="140"/>
      <c r="B22" s="141"/>
      <c r="C22" s="85"/>
    </row>
    <row r="23" spans="1:3">
      <c r="A23" s="140"/>
      <c r="B23" s="141"/>
      <c r="C23" s="85"/>
    </row>
    <row r="24" spans="1:3">
      <c r="A24" s="140"/>
      <c r="B24" s="141"/>
      <c r="C24" s="85"/>
    </row>
    <row r="25" spans="1:3">
      <c r="A25" s="140"/>
      <c r="B25" s="141"/>
      <c r="C25" s="85"/>
    </row>
    <row r="26" spans="1:3">
      <c r="A26" s="140"/>
      <c r="B26" s="141"/>
      <c r="C26" s="85"/>
    </row>
    <row r="27" spans="1:3">
      <c r="A27" s="140"/>
      <c r="B27" s="141"/>
      <c r="C27" s="85"/>
    </row>
    <row r="28" spans="1:3">
      <c r="A28" s="140"/>
      <c r="B28" s="141"/>
      <c r="C28" s="85"/>
    </row>
    <row r="29" spans="1:3">
      <c r="A29" s="140"/>
      <c r="B29" s="141"/>
      <c r="C29" s="85"/>
    </row>
    <row r="30" spans="1:3">
      <c r="A30" s="140"/>
      <c r="B30" s="141"/>
      <c r="C30" s="85"/>
    </row>
    <row r="31" spans="1:3">
      <c r="A31" s="140"/>
      <c r="B31" s="141"/>
      <c r="C31" s="85"/>
    </row>
    <row r="32" spans="1:3">
      <c r="A32" s="140"/>
      <c r="B32" s="141"/>
      <c r="C32" s="85"/>
    </row>
    <row r="33" spans="1:7">
      <c r="A33" s="140"/>
      <c r="B33" s="141"/>
      <c r="C33" s="85"/>
    </row>
    <row r="34" spans="1:7">
      <c r="A34" s="140"/>
      <c r="B34" s="141"/>
      <c r="C34" s="85"/>
    </row>
    <row r="35" spans="1:7">
      <c r="A35" s="140"/>
      <c r="B35" s="141"/>
      <c r="C35" s="85"/>
    </row>
    <row r="36" spans="1:7">
      <c r="A36" s="140"/>
      <c r="B36" s="141"/>
      <c r="C36" s="85"/>
    </row>
    <row r="37" spans="1:7">
      <c r="A37" s="140"/>
      <c r="B37" s="141"/>
      <c r="C37" s="85"/>
    </row>
    <row r="38" spans="1:7">
      <c r="A38" s="140"/>
      <c r="B38" s="141"/>
      <c r="C38" s="85"/>
    </row>
    <row r="39" spans="1:7">
      <c r="A39" s="140"/>
      <c r="B39" s="141"/>
      <c r="C39" s="85"/>
    </row>
    <row r="41" spans="1:7">
      <c r="A41" s="60" t="s">
        <v>294</v>
      </c>
      <c r="B41" s="60"/>
      <c r="C41" s="60"/>
    </row>
    <row r="42" spans="1:7">
      <c r="A42" s="80" t="s">
        <v>38</v>
      </c>
      <c r="B42" s="80" t="s">
        <v>39</v>
      </c>
      <c r="C42" s="80" t="s">
        <v>65</v>
      </c>
    </row>
    <row r="43" spans="1:7">
      <c r="A43" s="119">
        <v>44115</v>
      </c>
      <c r="B43" s="118" t="s">
        <v>2</v>
      </c>
      <c r="C43" s="39" t="s">
        <v>64</v>
      </c>
    </row>
    <row r="45" spans="1:7">
      <c r="B45" s="38"/>
      <c r="C45" s="38"/>
      <c r="D45" s="38"/>
      <c r="E45" s="35"/>
      <c r="F45" s="35"/>
      <c r="G45" s="35"/>
    </row>
    <row r="46" spans="1:7">
      <c r="A46" s="35"/>
      <c r="B46" s="35"/>
      <c r="C46" s="35"/>
      <c r="D46" s="35"/>
      <c r="E46" s="35"/>
      <c r="F46" s="35"/>
      <c r="G46" s="35"/>
    </row>
    <row r="47" spans="1:7" s="65" customFormat="1">
      <c r="D47" s="86"/>
      <c r="E47" s="86"/>
      <c r="F47" s="86"/>
    </row>
    <row r="48" spans="1:7">
      <c r="G48" s="35"/>
    </row>
    <row r="49" spans="1:7" ht="19.8" customHeight="1">
      <c r="G49" s="35"/>
    </row>
    <row r="50" spans="1:7">
      <c r="A50" s="84"/>
      <c r="B50" s="84"/>
      <c r="C50" s="85"/>
      <c r="G50" s="35"/>
    </row>
    <row r="51" spans="1:7">
      <c r="A51" s="84"/>
      <c r="B51" s="84"/>
      <c r="C51" s="85"/>
      <c r="G51" s="35"/>
    </row>
    <row r="52" spans="1:7">
      <c r="A52" s="84"/>
      <c r="B52" s="84"/>
      <c r="C52" s="85"/>
      <c r="G52" s="35"/>
    </row>
    <row r="53" spans="1:7">
      <c r="A53" s="84"/>
      <c r="B53" s="84"/>
      <c r="C53" s="85"/>
      <c r="G53" s="35"/>
    </row>
    <row r="54" spans="1:7">
      <c r="A54" s="84"/>
      <c r="B54" s="84"/>
      <c r="C54" s="85"/>
      <c r="G54" s="35"/>
    </row>
    <row r="55" spans="1:7">
      <c r="A55" s="84"/>
      <c r="B55" s="84"/>
      <c r="C55" s="85"/>
      <c r="G55" s="35"/>
    </row>
    <row r="56" spans="1:7">
      <c r="A56" s="84"/>
      <c r="B56" s="84"/>
      <c r="C56" s="85"/>
      <c r="G56" s="35"/>
    </row>
    <row r="57" spans="1:7">
      <c r="A57" s="84"/>
      <c r="B57" s="84"/>
      <c r="C57" s="85"/>
      <c r="G57" s="35"/>
    </row>
    <row r="58" spans="1:7">
      <c r="A58" s="84"/>
      <c r="B58" s="84"/>
      <c r="C58" s="85"/>
      <c r="G58" s="35"/>
    </row>
    <row r="59" spans="1:7">
      <c r="A59" s="84"/>
      <c r="B59" s="84"/>
      <c r="C59" s="85"/>
      <c r="G59" s="35"/>
    </row>
    <row r="60" spans="1:7">
      <c r="A60" s="84"/>
      <c r="B60" s="84"/>
      <c r="C60" s="85"/>
      <c r="G60" s="35"/>
    </row>
    <row r="61" spans="1:7">
      <c r="A61" s="84"/>
      <c r="B61" s="84"/>
      <c r="C61" s="85"/>
      <c r="G61" s="35"/>
    </row>
    <row r="62" spans="1:7">
      <c r="A62" s="84"/>
      <c r="B62" s="84"/>
      <c r="C62" s="85"/>
      <c r="G62" s="35"/>
    </row>
    <row r="63" spans="1:7">
      <c r="A63" s="84"/>
      <c r="B63" s="84"/>
      <c r="C63" s="85"/>
      <c r="G63" s="35"/>
    </row>
    <row r="64" spans="1:7">
      <c r="A64" s="84"/>
      <c r="B64" s="84"/>
      <c r="C64" s="85"/>
      <c r="G64" s="35"/>
    </row>
    <row r="65" spans="1:7">
      <c r="A65" s="84"/>
      <c r="B65" s="84"/>
      <c r="C65" s="85"/>
      <c r="G65" s="35"/>
    </row>
    <row r="66" spans="1:7">
      <c r="A66" s="84"/>
      <c r="B66" s="84"/>
      <c r="C66" s="85"/>
      <c r="G66" s="35"/>
    </row>
    <row r="67" spans="1:7">
      <c r="A67" s="84"/>
      <c r="B67" s="84"/>
      <c r="C67" s="85"/>
      <c r="G67" s="35"/>
    </row>
    <row r="68" spans="1:7">
      <c r="A68" s="84"/>
      <c r="B68" s="84"/>
      <c r="C68" s="85"/>
      <c r="G68" s="35"/>
    </row>
    <row r="69" spans="1:7">
      <c r="A69" s="84"/>
      <c r="B69" s="84"/>
      <c r="C69" s="85"/>
      <c r="G69" s="35"/>
    </row>
    <row r="70" spans="1:7">
      <c r="A70" s="84"/>
      <c r="B70" s="84"/>
      <c r="C70" s="85"/>
      <c r="G70" s="35"/>
    </row>
    <row r="76" spans="1:7">
      <c r="A76" s="37"/>
      <c r="B76" s="8"/>
      <c r="C76" s="8"/>
      <c r="D76" s="8"/>
      <c r="E76" s="8"/>
      <c r="F76" s="8"/>
      <c r="G76" s="35"/>
    </row>
    <row r="77" spans="1:7">
      <c r="A77" s="35"/>
      <c r="B77" s="35"/>
      <c r="C77" s="35"/>
      <c r="D77" s="35"/>
      <c r="E77" s="35"/>
      <c r="F77" s="35"/>
      <c r="G77" s="35"/>
    </row>
    <row r="78" spans="1:7">
      <c r="A78" s="7"/>
      <c r="B78" s="87"/>
      <c r="C78" s="87"/>
      <c r="D78" s="87"/>
      <c r="E78" s="87"/>
      <c r="F78" s="87"/>
      <c r="G78" s="35"/>
    </row>
    <row r="79" spans="1:7">
      <c r="B79" s="87"/>
      <c r="C79" s="87"/>
      <c r="D79" s="87"/>
      <c r="E79" s="87"/>
      <c r="F79" s="87"/>
      <c r="G79" s="35"/>
    </row>
    <row r="80" spans="1:7">
      <c r="B80" s="35"/>
      <c r="C80" s="35"/>
      <c r="D80" s="35"/>
      <c r="E80" s="35"/>
      <c r="F80" s="35"/>
      <c r="G80" s="35"/>
    </row>
  </sheetData>
  <pageMargins left="0.7" right="0.7" top="0.75" bottom="0.75" header="0.3" footer="0.3"/>
  <pageSetup paperSize="9" orientation="portrait" horizontalDpi="4294967293" verticalDpi="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H77"/>
  <sheetViews>
    <sheetView topLeftCell="A55" zoomScale="85" zoomScaleNormal="85" workbookViewId="0">
      <selection activeCell="A21" sqref="A21"/>
    </sheetView>
  </sheetViews>
  <sheetFormatPr baseColWidth="10" defaultColWidth="8.88671875" defaultRowHeight="15.6"/>
  <cols>
    <col min="1" max="1" width="17.21875" style="86" customWidth="1"/>
    <col min="2" max="2" width="17.33203125" style="86" customWidth="1"/>
    <col min="3" max="3" width="22.6640625" style="86" customWidth="1"/>
    <col min="4" max="4" width="13.88671875" style="86" customWidth="1"/>
    <col min="5" max="16384" width="8.88671875" style="86"/>
  </cols>
  <sheetData>
    <row r="1" spans="1:5" s="78" customFormat="1" ht="15">
      <c r="A1" s="83" t="s">
        <v>221</v>
      </c>
    </row>
    <row r="2" spans="1:5" ht="17.399999999999999">
      <c r="A2" s="6" t="s">
        <v>295</v>
      </c>
      <c r="B2" s="87"/>
      <c r="C2" s="87"/>
      <c r="D2" s="8"/>
      <c r="E2" s="87"/>
    </row>
    <row r="3" spans="1:5">
      <c r="A3" s="83" t="s">
        <v>207</v>
      </c>
    </row>
    <row r="4" spans="1:5" ht="15" customHeight="1">
      <c r="A4" s="71" t="s">
        <v>38</v>
      </c>
      <c r="B4" s="71" t="s">
        <v>39</v>
      </c>
      <c r="D4" s="8"/>
      <c r="E4" s="87"/>
    </row>
    <row r="5" spans="1:5">
      <c r="A5" s="119">
        <v>44105</v>
      </c>
      <c r="B5" s="118" t="s">
        <v>2</v>
      </c>
      <c r="D5" s="8"/>
      <c r="E5" s="87"/>
    </row>
    <row r="6" spans="1:5" ht="15" customHeight="1">
      <c r="A6" s="6"/>
      <c r="B6" s="8"/>
      <c r="C6" s="8"/>
      <c r="D6" s="8"/>
      <c r="E6" s="87"/>
    </row>
    <row r="7" spans="1:5" ht="15" customHeight="1">
      <c r="A7" s="6"/>
      <c r="B7" s="8"/>
      <c r="C7" s="8"/>
      <c r="D7" s="8"/>
      <c r="E7" s="87"/>
    </row>
    <row r="8" spans="1:5" ht="15" customHeight="1">
      <c r="A8" s="6"/>
      <c r="B8" s="8"/>
      <c r="C8" s="8"/>
      <c r="D8" s="8"/>
      <c r="E8" s="87"/>
    </row>
    <row r="9" spans="1:5" ht="15" customHeight="1">
      <c r="A9" s="6"/>
      <c r="B9" s="8"/>
      <c r="C9" s="8"/>
      <c r="D9" s="8"/>
      <c r="E9" s="87"/>
    </row>
    <row r="10" spans="1:5" ht="15" customHeight="1">
      <c r="A10" s="6"/>
      <c r="B10" s="8"/>
      <c r="C10" s="8"/>
      <c r="D10" s="8"/>
      <c r="E10" s="87"/>
    </row>
    <row r="11" spans="1:5" ht="15" customHeight="1">
      <c r="A11" s="6"/>
      <c r="B11" s="8"/>
      <c r="C11" s="8"/>
      <c r="D11" s="8"/>
      <c r="E11" s="87"/>
    </row>
    <row r="12" spans="1:5" ht="15" customHeight="1">
      <c r="A12" s="6"/>
      <c r="B12" s="8"/>
      <c r="C12" s="8"/>
      <c r="D12" s="8"/>
      <c r="E12" s="87"/>
    </row>
    <row r="13" spans="1:5" ht="15" customHeight="1">
      <c r="A13" s="6"/>
      <c r="B13" s="8"/>
      <c r="C13" s="8"/>
      <c r="D13" s="8"/>
      <c r="E13" s="87"/>
    </row>
    <row r="14" spans="1:5" ht="15" customHeight="1">
      <c r="A14" s="6"/>
      <c r="B14" s="8"/>
      <c r="C14" s="8"/>
      <c r="D14" s="8"/>
      <c r="E14" s="87"/>
    </row>
    <row r="15" spans="1:5" ht="15" customHeight="1">
      <c r="A15" s="6"/>
      <c r="B15" s="8"/>
      <c r="C15" s="8"/>
      <c r="D15" s="8"/>
      <c r="E15" s="87"/>
    </row>
    <row r="16" spans="1:5" ht="15" customHeight="1">
      <c r="A16" s="6"/>
      <c r="B16" s="8"/>
      <c r="C16" s="8"/>
      <c r="D16" s="8"/>
      <c r="E16" s="87"/>
    </row>
    <row r="17" spans="1:6" ht="17.399999999999999">
      <c r="A17" s="6"/>
      <c r="B17" s="8"/>
      <c r="C17" s="8"/>
      <c r="D17" s="8"/>
      <c r="E17" s="87"/>
    </row>
    <row r="18" spans="1:6" ht="17.399999999999999">
      <c r="A18" s="6" t="s">
        <v>296</v>
      </c>
      <c r="B18" s="8"/>
      <c r="C18" s="8"/>
      <c r="D18" s="8"/>
      <c r="E18" s="87"/>
    </row>
    <row r="19" spans="1:6">
      <c r="A19" s="83" t="s">
        <v>211</v>
      </c>
    </row>
    <row r="20" spans="1:6" ht="15" customHeight="1">
      <c r="A20" s="113" t="s">
        <v>38</v>
      </c>
      <c r="B20" s="113" t="s">
        <v>39</v>
      </c>
      <c r="D20" s="161" t="s">
        <v>66</v>
      </c>
      <c r="E20" s="161"/>
      <c r="F20" s="87"/>
    </row>
    <row r="21" spans="1:6" ht="22.2" customHeight="1">
      <c r="A21" s="145">
        <v>44105</v>
      </c>
      <c r="B21" s="112" t="s">
        <v>2</v>
      </c>
      <c r="D21" s="162">
        <v>81</v>
      </c>
      <c r="E21" s="163"/>
      <c r="F21" s="87"/>
    </row>
    <row r="22" spans="1:6" ht="13.5" customHeight="1">
      <c r="A22" s="164" t="s">
        <v>67</v>
      </c>
      <c r="B22" s="166" t="s">
        <v>68</v>
      </c>
      <c r="C22" s="166"/>
      <c r="D22" s="167" t="s">
        <v>236</v>
      </c>
      <c r="E22" s="167" t="s">
        <v>69</v>
      </c>
      <c r="F22" s="87"/>
    </row>
    <row r="23" spans="1:6">
      <c r="A23" s="165"/>
      <c r="B23" s="166"/>
      <c r="C23" s="166"/>
      <c r="D23" s="161"/>
      <c r="E23" s="161"/>
      <c r="F23" s="87"/>
    </row>
    <row r="24" spans="1:6">
      <c r="A24" s="40" t="s">
        <v>70</v>
      </c>
      <c r="B24" s="112" t="s">
        <v>71</v>
      </c>
      <c r="C24" s="112"/>
      <c r="D24" s="142" t="s">
        <v>436</v>
      </c>
      <c r="E24" s="41"/>
      <c r="F24" s="87"/>
    </row>
    <row r="25" spans="1:6">
      <c r="A25" s="36" t="s">
        <v>72</v>
      </c>
      <c r="B25" s="112"/>
      <c r="C25" s="112"/>
      <c r="D25" s="142">
        <v>3</v>
      </c>
      <c r="E25" s="33" t="s">
        <v>73</v>
      </c>
      <c r="F25" s="87"/>
    </row>
    <row r="26" spans="1:6">
      <c r="A26" s="36" t="s">
        <v>74</v>
      </c>
      <c r="B26" s="33"/>
      <c r="C26" s="33"/>
      <c r="D26" s="142">
        <v>3</v>
      </c>
      <c r="E26" s="33"/>
      <c r="F26" s="87"/>
    </row>
    <row r="27" spans="1:6">
      <c r="A27" s="36" t="s">
        <v>75</v>
      </c>
      <c r="B27" s="33"/>
      <c r="C27" s="33"/>
      <c r="D27" s="142">
        <v>3</v>
      </c>
      <c r="E27" s="33"/>
      <c r="F27" s="87"/>
    </row>
    <row r="28" spans="1:6">
      <c r="A28" s="36" t="s">
        <v>76</v>
      </c>
      <c r="B28" s="112"/>
      <c r="C28" s="112"/>
      <c r="D28" s="142">
        <v>3</v>
      </c>
      <c r="E28" s="33"/>
      <c r="F28" s="87"/>
    </row>
    <row r="29" spans="1:6">
      <c r="A29" s="40" t="s">
        <v>77</v>
      </c>
      <c r="B29" s="112" t="s">
        <v>71</v>
      </c>
      <c r="C29" s="112"/>
      <c r="D29" s="142" t="s">
        <v>437</v>
      </c>
      <c r="E29" s="41"/>
      <c r="F29" s="87"/>
    </row>
    <row r="30" spans="1:6">
      <c r="A30" s="36" t="s">
        <v>78</v>
      </c>
      <c r="B30" s="33"/>
      <c r="C30" s="33"/>
      <c r="D30" s="142">
        <v>3</v>
      </c>
      <c r="E30" s="33" t="s">
        <v>73</v>
      </c>
      <c r="F30" s="87"/>
    </row>
    <row r="31" spans="1:6" ht="45">
      <c r="A31" s="36" t="s">
        <v>79</v>
      </c>
      <c r="B31" s="112"/>
      <c r="C31" s="112"/>
      <c r="D31" s="142">
        <v>3</v>
      </c>
      <c r="E31" s="33"/>
      <c r="F31" s="87"/>
    </row>
    <row r="32" spans="1:6">
      <c r="A32" s="36" t="s">
        <v>80</v>
      </c>
      <c r="B32" s="112"/>
      <c r="C32" s="112"/>
      <c r="D32" s="142">
        <v>3</v>
      </c>
      <c r="E32" s="33"/>
      <c r="F32" s="87"/>
    </row>
    <row r="33" spans="1:6">
      <c r="A33" s="36" t="s">
        <v>81</v>
      </c>
      <c r="B33" s="112"/>
      <c r="C33" s="112"/>
      <c r="D33" s="142">
        <v>3</v>
      </c>
      <c r="E33" s="33"/>
      <c r="F33" s="87"/>
    </row>
    <row r="34" spans="1:6">
      <c r="A34" s="36" t="s">
        <v>82</v>
      </c>
      <c r="B34" s="112"/>
      <c r="C34" s="112"/>
      <c r="D34" s="142">
        <v>3</v>
      </c>
      <c r="E34" s="33"/>
      <c r="F34" s="87"/>
    </row>
    <row r="35" spans="1:6">
      <c r="A35" s="42" t="s">
        <v>83</v>
      </c>
      <c r="B35" s="112" t="s">
        <v>71</v>
      </c>
      <c r="C35" s="112"/>
      <c r="D35" s="142" t="s">
        <v>438</v>
      </c>
      <c r="E35" s="41"/>
      <c r="F35" s="87"/>
    </row>
    <row r="36" spans="1:6">
      <c r="A36" s="36" t="s">
        <v>84</v>
      </c>
      <c r="B36" s="112"/>
      <c r="C36" s="112"/>
      <c r="D36" s="142">
        <v>3</v>
      </c>
      <c r="E36" s="33"/>
      <c r="F36" s="87"/>
    </row>
    <row r="37" spans="1:6">
      <c r="A37" s="36" t="s">
        <v>85</v>
      </c>
      <c r="B37" s="112"/>
      <c r="C37" s="112"/>
      <c r="D37" s="142">
        <v>3</v>
      </c>
      <c r="E37" s="33"/>
      <c r="F37" s="87"/>
    </row>
    <row r="38" spans="1:6">
      <c r="A38" s="36" t="s">
        <v>86</v>
      </c>
      <c r="B38" s="112"/>
      <c r="C38" s="112"/>
      <c r="D38" s="142">
        <v>3</v>
      </c>
      <c r="E38" s="33"/>
      <c r="F38" s="87"/>
    </row>
    <row r="39" spans="1:6">
      <c r="A39" s="36" t="s">
        <v>87</v>
      </c>
      <c r="B39" s="112"/>
      <c r="C39" s="112"/>
      <c r="D39" s="142">
        <v>3</v>
      </c>
      <c r="E39" s="33"/>
      <c r="F39" s="87"/>
    </row>
    <row r="40" spans="1:6" ht="30">
      <c r="A40" s="36" t="s">
        <v>88</v>
      </c>
      <c r="B40" s="112"/>
      <c r="C40" s="112"/>
      <c r="D40" s="142">
        <v>3</v>
      </c>
      <c r="E40" s="33"/>
      <c r="F40" s="87"/>
    </row>
    <row r="41" spans="1:6">
      <c r="A41" s="36" t="s">
        <v>89</v>
      </c>
      <c r="B41" s="112"/>
      <c r="C41" s="112"/>
      <c r="D41" s="142">
        <v>3</v>
      </c>
      <c r="E41" s="33"/>
      <c r="F41" s="87"/>
    </row>
    <row r="42" spans="1:6">
      <c r="A42" s="36" t="s">
        <v>90</v>
      </c>
      <c r="B42" s="112"/>
      <c r="C42" s="112"/>
      <c r="D42" s="142">
        <v>3</v>
      </c>
      <c r="E42" s="33"/>
      <c r="F42" s="87"/>
    </row>
    <row r="43" spans="1:6">
      <c r="A43" s="42" t="s">
        <v>91</v>
      </c>
      <c r="B43" s="112" t="s">
        <v>71</v>
      </c>
      <c r="C43" s="112"/>
      <c r="D43" s="142" t="s">
        <v>438</v>
      </c>
      <c r="E43" s="33" t="s">
        <v>73</v>
      </c>
      <c r="F43" s="87"/>
    </row>
    <row r="44" spans="1:6">
      <c r="A44" s="36" t="s">
        <v>92</v>
      </c>
      <c r="B44" s="112"/>
      <c r="C44" s="112"/>
      <c r="D44" s="142">
        <v>3</v>
      </c>
      <c r="E44" s="33"/>
      <c r="F44" s="87"/>
    </row>
    <row r="45" spans="1:6">
      <c r="A45" s="36" t="s">
        <v>93</v>
      </c>
      <c r="B45" s="112"/>
      <c r="C45" s="112"/>
      <c r="D45" s="142">
        <v>3</v>
      </c>
      <c r="E45" s="33"/>
      <c r="F45" s="87"/>
    </row>
    <row r="46" spans="1:6">
      <c r="A46" s="36" t="s">
        <v>94</v>
      </c>
      <c r="B46" s="112"/>
      <c r="C46" s="112"/>
      <c r="D46" s="142">
        <v>3</v>
      </c>
      <c r="E46" s="33"/>
      <c r="F46" s="87"/>
    </row>
    <row r="47" spans="1:6" ht="30">
      <c r="A47" s="36" t="s">
        <v>95</v>
      </c>
      <c r="B47" s="112"/>
      <c r="C47" s="112"/>
      <c r="D47" s="142">
        <v>3</v>
      </c>
      <c r="E47" s="33"/>
      <c r="F47" s="87"/>
    </row>
    <row r="48" spans="1:6">
      <c r="A48" s="36" t="s">
        <v>96</v>
      </c>
      <c r="B48" s="112"/>
      <c r="C48" s="112"/>
      <c r="D48" s="142">
        <v>3</v>
      </c>
      <c r="E48" s="33"/>
      <c r="F48" s="87"/>
    </row>
    <row r="49" spans="1:8" ht="30">
      <c r="A49" s="36" t="s">
        <v>97</v>
      </c>
      <c r="B49" s="112"/>
      <c r="C49" s="112"/>
      <c r="D49" s="142">
        <v>3</v>
      </c>
      <c r="E49" s="33"/>
      <c r="F49" s="87"/>
    </row>
    <row r="50" spans="1:8">
      <c r="A50" s="36" t="s">
        <v>98</v>
      </c>
      <c r="B50" s="112"/>
      <c r="C50" s="112"/>
      <c r="D50" s="142">
        <v>3</v>
      </c>
      <c r="E50" s="33"/>
      <c r="F50" s="87"/>
    </row>
    <row r="51" spans="1:8">
      <c r="A51" s="42" t="s">
        <v>99</v>
      </c>
      <c r="B51" s="112" t="s">
        <v>71</v>
      </c>
      <c r="C51" s="112"/>
      <c r="D51" s="143">
        <v>43622</v>
      </c>
      <c r="E51" s="41"/>
      <c r="F51" s="87"/>
    </row>
    <row r="52" spans="1:8">
      <c r="A52" s="36" t="s">
        <v>100</v>
      </c>
      <c r="B52" s="112"/>
      <c r="C52" s="112"/>
      <c r="D52" s="142">
        <v>3</v>
      </c>
      <c r="E52" s="33" t="s">
        <v>73</v>
      </c>
      <c r="F52" s="87"/>
    </row>
    <row r="53" spans="1:8" ht="30">
      <c r="A53" s="36" t="s">
        <v>115</v>
      </c>
      <c r="B53" s="112"/>
      <c r="C53" s="112"/>
      <c r="D53" s="142">
        <v>3</v>
      </c>
      <c r="E53" s="33"/>
      <c r="F53" s="87"/>
    </row>
    <row r="54" spans="1:8">
      <c r="A54" s="42" t="s">
        <v>101</v>
      </c>
      <c r="B54" s="112" t="s">
        <v>71</v>
      </c>
      <c r="C54" s="112"/>
      <c r="D54" s="143">
        <v>43988</v>
      </c>
      <c r="E54" s="41"/>
      <c r="F54" s="87"/>
    </row>
    <row r="55" spans="1:8">
      <c r="A55" s="36" t="s">
        <v>102</v>
      </c>
      <c r="B55" s="112"/>
      <c r="C55" s="112"/>
      <c r="D55" s="142">
        <v>3</v>
      </c>
      <c r="E55" s="33" t="s">
        <v>73</v>
      </c>
      <c r="F55" s="87"/>
    </row>
    <row r="56" spans="1:8" ht="31.2">
      <c r="A56" s="36" t="s">
        <v>103</v>
      </c>
      <c r="B56" s="112"/>
      <c r="C56" s="112"/>
      <c r="D56" s="142" t="s">
        <v>439</v>
      </c>
      <c r="E56" s="33"/>
      <c r="F56" s="87"/>
    </row>
    <row r="57" spans="1:8" ht="30">
      <c r="A57" s="36" t="s">
        <v>104</v>
      </c>
      <c r="B57" s="112"/>
      <c r="C57" s="112"/>
      <c r="D57" s="142" t="s">
        <v>440</v>
      </c>
      <c r="E57" s="33"/>
      <c r="F57" s="87"/>
    </row>
    <row r="58" spans="1:8">
      <c r="A58" s="36" t="s">
        <v>105</v>
      </c>
      <c r="B58" s="112"/>
      <c r="C58" s="112"/>
      <c r="D58" s="142">
        <v>3</v>
      </c>
      <c r="E58" s="33"/>
      <c r="F58" s="87"/>
    </row>
    <row r="59" spans="1:8">
      <c r="A59" s="42" t="s">
        <v>106</v>
      </c>
      <c r="B59" s="160"/>
      <c r="C59" s="160"/>
      <c r="D59" s="144"/>
      <c r="E59" s="33" t="s">
        <v>73</v>
      </c>
      <c r="F59" s="87"/>
    </row>
    <row r="60" spans="1:8">
      <c r="A60" s="43" t="s">
        <v>107</v>
      </c>
      <c r="B60" s="87"/>
      <c r="C60" s="87"/>
      <c r="D60" s="87"/>
      <c r="E60" s="87"/>
      <c r="F60" s="87"/>
    </row>
    <row r="61" spans="1:8" ht="14.4" customHeight="1">
      <c r="A61" s="159" t="s">
        <v>108</v>
      </c>
      <c r="B61" s="159"/>
      <c r="C61" s="159"/>
      <c r="D61" s="159"/>
      <c r="E61" s="159"/>
      <c r="F61" s="88"/>
      <c r="G61" s="88"/>
      <c r="H61" s="88"/>
    </row>
    <row r="62" spans="1:8" ht="30.6" customHeight="1">
      <c r="A62" s="159"/>
      <c r="B62" s="159"/>
      <c r="C62" s="159"/>
      <c r="D62" s="159"/>
      <c r="E62" s="159"/>
      <c r="F62" s="88"/>
      <c r="G62" s="88"/>
      <c r="H62" s="88"/>
    </row>
    <row r="63" spans="1:8">
      <c r="A63" s="88"/>
      <c r="B63" s="88"/>
      <c r="C63" s="88"/>
      <c r="D63" s="88"/>
      <c r="E63" s="88"/>
      <c r="F63" s="88"/>
      <c r="G63" s="88"/>
      <c r="H63" s="88"/>
    </row>
    <row r="64" spans="1:8">
      <c r="A64" s="89"/>
      <c r="B64" s="89"/>
      <c r="C64" s="89"/>
      <c r="D64" s="89"/>
      <c r="E64" s="89"/>
      <c r="F64" s="89"/>
      <c r="G64" s="89"/>
      <c r="H64" s="89"/>
    </row>
    <row r="65" spans="1:8">
      <c r="A65" s="34" t="s">
        <v>116</v>
      </c>
      <c r="B65" s="88"/>
      <c r="C65" s="88"/>
      <c r="D65" s="44"/>
      <c r="E65" s="44"/>
      <c r="F65" s="44"/>
      <c r="G65" s="44"/>
      <c r="H65" s="89"/>
    </row>
    <row r="66" spans="1:8">
      <c r="A66" s="34" t="s">
        <v>117</v>
      </c>
      <c r="B66" s="88"/>
      <c r="C66" s="88"/>
      <c r="D66" s="44"/>
      <c r="E66" s="44"/>
      <c r="F66" s="44"/>
      <c r="G66" s="44"/>
      <c r="H66" s="89"/>
    </row>
    <row r="67" spans="1:8">
      <c r="A67" s="34" t="s">
        <v>109</v>
      </c>
      <c r="B67" s="88"/>
      <c r="C67" s="88"/>
      <c r="D67" s="88"/>
      <c r="E67" s="88"/>
      <c r="F67" s="44"/>
      <c r="G67" s="44"/>
      <c r="H67" s="89"/>
    </row>
    <row r="68" spans="1:8">
      <c r="A68" s="7" t="s">
        <v>110</v>
      </c>
      <c r="B68" s="88"/>
      <c r="C68" s="88"/>
      <c r="D68" s="88"/>
      <c r="E68" s="88"/>
      <c r="F68" s="88"/>
      <c r="G68" s="88"/>
      <c r="H68" s="89"/>
    </row>
    <row r="69" spans="1:8">
      <c r="A69" s="7" t="s">
        <v>111</v>
      </c>
      <c r="B69" s="88"/>
      <c r="C69" s="88"/>
      <c r="D69" s="88"/>
      <c r="E69" s="88"/>
      <c r="F69" s="88"/>
      <c r="G69" s="88"/>
      <c r="H69" s="89"/>
    </row>
    <row r="70" spans="1:8">
      <c r="A70" s="7" t="s">
        <v>112</v>
      </c>
      <c r="B70" s="88"/>
      <c r="C70" s="88"/>
      <c r="D70" s="88"/>
      <c r="E70" s="88"/>
      <c r="F70" s="88"/>
      <c r="G70" s="88"/>
      <c r="H70" s="89"/>
    </row>
    <row r="71" spans="1:8">
      <c r="A71" s="45" t="s">
        <v>113</v>
      </c>
      <c r="B71" s="44"/>
      <c r="C71" s="44"/>
      <c r="D71" s="44"/>
      <c r="E71" s="44"/>
      <c r="F71" s="44"/>
      <c r="G71" s="44"/>
      <c r="H71" s="89"/>
    </row>
    <row r="72" spans="1:8">
      <c r="A72" s="7" t="s">
        <v>114</v>
      </c>
      <c r="B72" s="88"/>
      <c r="C72" s="88"/>
      <c r="D72" s="88"/>
      <c r="E72" s="88"/>
      <c r="F72" s="88"/>
      <c r="G72" s="88"/>
      <c r="H72" s="89"/>
    </row>
    <row r="75" spans="1:8">
      <c r="A75" s="95" t="s">
        <v>202</v>
      </c>
      <c r="B75" s="96"/>
      <c r="C75" s="97"/>
    </row>
    <row r="76" spans="1:8" ht="30">
      <c r="A76" s="99" t="s">
        <v>297</v>
      </c>
      <c r="B76" s="55" t="s">
        <v>442</v>
      </c>
      <c r="C76" s="100"/>
    </row>
    <row r="77" spans="1:8" ht="45">
      <c r="A77" s="99" t="s">
        <v>298</v>
      </c>
      <c r="B77" s="55" t="s">
        <v>441</v>
      </c>
      <c r="C77" s="55"/>
    </row>
  </sheetData>
  <mergeCells count="8">
    <mergeCell ref="A61:E62"/>
    <mergeCell ref="B59:C59"/>
    <mergeCell ref="D20:E20"/>
    <mergeCell ref="D21:E21"/>
    <mergeCell ref="A22:A23"/>
    <mergeCell ref="B22:C23"/>
    <mergeCell ref="D22:D23"/>
    <mergeCell ref="E22:E23"/>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10</vt:i4>
      </vt:variant>
      <vt:variant>
        <vt:lpstr>Plages nommées</vt:lpstr>
      </vt:variant>
      <vt:variant>
        <vt:i4>12</vt:i4>
      </vt:variant>
    </vt:vector>
  </HeadingPairs>
  <TitlesOfParts>
    <vt:vector size="22" baseType="lpstr">
      <vt:lpstr>Themes</vt:lpstr>
      <vt:lpstr>Comments</vt:lpstr>
      <vt:lpstr>1(Data)</vt:lpstr>
      <vt:lpstr>2(Products)</vt:lpstr>
      <vt:lpstr>3(Data providers)</vt:lpstr>
      <vt:lpstr>4(Web services)</vt:lpstr>
      <vt:lpstr>5(User stats)&amp;6(Use case stats)</vt:lpstr>
      <vt:lpstr>7(Analytics)</vt:lpstr>
      <vt:lpstr>8(User friendliness)</vt:lpstr>
      <vt:lpstr>9-10-11(User stats)</vt:lpstr>
      <vt:lpstr>'1(Data)'!_ftn3</vt:lpstr>
      <vt:lpstr>'1(Data)'!_ftn6</vt:lpstr>
      <vt:lpstr>'1(Data)'!_ftnref1</vt:lpstr>
      <vt:lpstr>'1(Data)'!_ftnref2</vt:lpstr>
      <vt:lpstr>'1(Data)'!_ftnref3</vt:lpstr>
      <vt:lpstr>'1(Data)'!_ftnref4</vt:lpstr>
      <vt:lpstr>'1(Data)'!_ftnref5</vt:lpstr>
      <vt:lpstr>'1(Data)'!_ftnref6</vt:lpstr>
      <vt:lpstr>'1(Data)'!_Toc509591800</vt:lpstr>
      <vt:lpstr>'3(Data providers)'!_Toc509591802</vt:lpstr>
      <vt:lpstr>'4(Web services)'!_Toc509591811</vt:lpstr>
      <vt:lpstr>'5(User stats)&amp;6(Use case stats)'!_Toc509591813</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Nathalie Tonné</dc:creator>
  <cp:lastModifiedBy>Thierry Schmitt, DOPS/MIP/BATHY</cp:lastModifiedBy>
  <cp:lastPrinted>2020-06-15T08:28:46Z</cp:lastPrinted>
  <dcterms:created xsi:type="dcterms:W3CDTF">2018-04-24T06:01:14Z</dcterms:created>
  <dcterms:modified xsi:type="dcterms:W3CDTF">2020-10-13T08:10:40Z</dcterms:modified>
</cp:coreProperties>
</file>