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wp51\EMODnet-Bathymetry-2022-continuation\project\reporting\jan-mar2023\submit\"/>
    </mc:Choice>
  </mc:AlternateContent>
  <xr:revisionPtr revIDLastSave="0" documentId="13_ncr:1_{E6ABDE69-6730-47DB-ACC4-C0222AD9F381}" xr6:coauthVersionLast="47" xr6:coauthVersionMax="47" xr10:uidLastSave="{00000000-0000-0000-0000-000000000000}"/>
  <bookViews>
    <workbookView xWindow="-96" yWindow="-96" windowWidth="23232" windowHeight="13872" tabRatio="737" activeTab="2"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 i="24" l="1"/>
  <c r="N44" i="24"/>
  <c r="G13" i="24"/>
  <c r="H46" i="24"/>
  <c r="H45" i="24"/>
  <c r="H44" i="24"/>
  <c r="M23" i="24" l="1"/>
  <c r="C23" i="24"/>
  <c r="Q22" i="24"/>
  <c r="M22" i="24"/>
  <c r="K22" i="24"/>
  <c r="I22" i="24"/>
  <c r="G22" i="24"/>
  <c r="E22" i="24"/>
  <c r="C22" i="24"/>
  <c r="Q21" i="24"/>
  <c r="C21" i="24"/>
  <c r="M21" i="24"/>
  <c r="E21" i="24"/>
  <c r="K21" i="24"/>
  <c r="S21" i="24"/>
  <c r="Q23" i="24"/>
  <c r="K23" i="24"/>
  <c r="I23" i="24"/>
  <c r="I21" i="24"/>
  <c r="G23" i="24"/>
  <c r="G21" i="24"/>
  <c r="E23" i="24"/>
  <c r="O23" i="24"/>
  <c r="G9" i="24"/>
  <c r="G10" i="24"/>
  <c r="G12" i="24"/>
  <c r="G45" i="33"/>
  <c r="S21" i="33"/>
  <c r="M21" i="33"/>
  <c r="C21" i="33"/>
  <c r="Q21" i="33"/>
  <c r="K21" i="33"/>
  <c r="I21" i="33"/>
  <c r="G21" i="33"/>
  <c r="E21" i="33"/>
  <c r="D9" i="33"/>
  <c r="B13" i="32" l="1"/>
  <c r="A13" i="32"/>
  <c r="B12" i="32"/>
  <c r="A12" i="32"/>
  <c r="M30" i="34"/>
  <c r="J30" i="34"/>
  <c r="G30" i="34"/>
  <c r="D30" i="34"/>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<sst xmlns="http://schemas.openxmlformats.org/spreadsheetml/2006/main" count="480" uniqueCount="276">
  <si>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</si>
  <si>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</si>
  <si>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</si>
  <si>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</si>
  <si>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</si>
  <si>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</si>
  <si>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</si>
  <si>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</si>
  <si>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</si>
  <si>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</si>
  <si>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</si>
  <si>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</si>
  <si>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</si>
  <si>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</si>
  <si>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</si>
  <si>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</si>
  <si>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</si>
  <si>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</si>
  <si>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</si>
  <si>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</si>
  <si>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</si>
  <si>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</si>
  <si>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</si>
  <si>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</si>
  <si>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</si>
  <si>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</si>
  <si>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</si>
  <si>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</si>
  <si>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</si>
  <si>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</si>
  <si>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</si>
  <si>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</si>
  <si>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</si>
  <si>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</si>
  <si>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</si>
  <si>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</si>
  <si>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</si>
  <si>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</si>
  <si>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</si>
  <si>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</si>
  <si>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</si>
  <si>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</si>
  <si>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</si>
  <si>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</si>
  <si>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</si>
  <si>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</si>
  <si>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</si>
  <si>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</si>
  <si>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</si>
  <si>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</si>
  <si>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</si>
  <si>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</si>
  <si>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</si>
  <si>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</si>
  <si>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</si>
  <si>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</si>
  <si>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</si>
  <si>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</si>
  <si>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</si>
  <si>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</si>
  <si>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</si>
  <si>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</si>
  <si>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</si>
  <si>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</si>
  <si>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</si>
  <si>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</si>
  <si>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</si>
  <si>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</si>
  <si>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</si>
  <si>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</si>
  <si>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</si>
  <si>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</si>
  <si>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</si>
  <si>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</si>
  <si>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</si>
  <si>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</si>
  <si>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</si>
  <si>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</si>
  <si>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</si>
  <si>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</si>
  <si>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</si>
  <si>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</si>
  <si>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</si>
  <si>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</si>
  <si>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</si>
  <si>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</si>
  <si>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</si>
  <si>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</si>
  <si>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</si>
  <si>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</si>
  <si>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</si>
  <si>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</si>
  <si>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</si>
  <si>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</si>
  <si>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</si>
  <si>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</si>
  <si>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</si>
  <si>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</si>
  <si>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</si>
  <si>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</si>
  <si>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</si>
  <si>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</si>
  <si>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</si>
  <si>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</si>
  <si>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</si>
  <si>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</si>
  <si>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</si>
  <si>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</si>
  <si>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</si>
  <si>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</si>
  <si>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</si>
  <si>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</si>
  <si>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</si>
  <si>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</si>
  <si>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</si>
  <si>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</si>
  <si>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</si>
  <si>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</si>
  <si>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</si>
  <si>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</si>
  <si>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</si>
  <si>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</si>
  <si>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</si>
  <si>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</si>
  <si>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</si>
  <si>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</si>
  <si>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</si>
  <si>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</si>
  <si>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</si>
  <si>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</si>
  <si>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</si>
  <si>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</si>
  <si>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</si>
  <si>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</si>
  <si>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</si>
  <si>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</si>
  <si>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</si>
  <si>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</si>
  <si>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</si>
  <si>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</si>
  <si>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</si>
  <si>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</si>
  <si>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</si>
  <si>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</si>
  <si>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</si>
  <si>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</si>
  <si>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</si>
  <si>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</si>
  <si>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</si>
  <si>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</si>
  <si>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</si>
  <si>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</si>
  <si>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</si>
  <si>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</si>
  <si>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</si>
  <si>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</si>
  <si>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</si>
  <si>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</si>
  <si>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</si>
  <si>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</si>
  <si>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</si>
  <si>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</si>
  <si>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</si>
  <si>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</si>
  <si>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</si>
  <si>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</si>
  <si>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</si>
  <si>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</si>
  <si>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</si>
  <si>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</si>
  <si>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</si>
  <si>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</si>
  <si>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</si>
  <si>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</si>
  <si>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</si>
  <si>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</si>
  <si>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</si>
  <si>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</si>
  <si>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</si>
  <si>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</si>
  <si>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</si>
  <si>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</si>
  <si>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</si>
  <si>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</si>
  <si>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</si>
  <si>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</si>
  <si>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</si>
  <si>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</si>
  <si>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</si>
  <si>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</si>
  <si>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</si>
  <si>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</si>
  <si>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</si>
  <si>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</si>
  <si>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</si>
  <si>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</si>
  <si>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</si>
  <si>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</si>
  <si>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</si>
  <si>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</si>
  <si>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31/03/2023</t>
  </si>
  <si>
    <t>CDIs</t>
  </si>
  <si>
    <t>REMARK: As discussed earlier with Secretariat it is not possible to monitor and report data volumes for CDIs</t>
  </si>
  <si>
    <t>CDI service</t>
  </si>
  <si>
    <t>Data</t>
  </si>
  <si>
    <t>41427 CDIs</t>
  </si>
  <si>
    <t>47210 CDIs</t>
  </si>
  <si>
    <t>167800 CDIs</t>
  </si>
  <si>
    <t>Unknown</t>
  </si>
  <si>
    <t xml:space="preserve">There is a moderate increase of CDIs. This is due to the fact that Bathymetry has just started a new phase of the contract. The data population takes place over the full first year. </t>
  </si>
  <si>
    <t xml:space="preserve">Overall, EMODnet Bathymetry has brought together an excellent data collection (CDIs and Composite DTMs), covering all European sea regions and compiled by 65 data providers. In the coming year this will be further expanded. </t>
  </si>
  <si>
    <t>The number of downloaded CDIs went down considerably compared to previous quarter, but that quarter was exceptional. Number of users decreased to 7 from 17 in previous quarter.</t>
  </si>
  <si>
    <t>HR-DTMs</t>
  </si>
  <si>
    <t>Built</t>
  </si>
  <si>
    <t>DTM</t>
  </si>
  <si>
    <t>EBWBL</t>
  </si>
  <si>
    <t>NA</t>
  </si>
  <si>
    <t>CDTMs</t>
  </si>
  <si>
    <t>Externally</t>
  </si>
  <si>
    <t>31/3/2023</t>
  </si>
  <si>
    <t>13/03/2023</t>
  </si>
  <si>
    <t>Data files</t>
  </si>
  <si>
    <t>DTM Tiles</t>
  </si>
  <si>
    <t>Satellite Derived Coastlines</t>
  </si>
  <si>
    <t>CP Map Viewer - Products Catalogue</t>
  </si>
  <si>
    <t>WMTS service</t>
  </si>
  <si>
    <t>Data Product</t>
  </si>
  <si>
    <t xml:space="preserve">1 package </t>
  </si>
  <si>
    <t>Only WMTS</t>
  </si>
  <si>
    <t>308 [HR-DTM files]</t>
  </si>
  <si>
    <t>1636 [DTM Tiles]</t>
  </si>
  <si>
    <t>13056 [DTM tiles]</t>
  </si>
  <si>
    <t>552 [HR-DTMs]</t>
  </si>
  <si>
    <t>2215 [HR-DTMs]</t>
  </si>
  <si>
    <t>8300 [DTM tiles]</t>
  </si>
  <si>
    <t>included in number above</t>
  </si>
  <si>
    <t xml:space="preserve">HR-DTMs; DTMs;CPRDs; </t>
  </si>
  <si>
    <t xml:space="preserve">The 2022 DTM has been released which comprises 58 DTM tiles in 8 different formats. This covers the European seas and now also the Caribbean region. Moreover, additional HR-DTMs have been published as well as an updated version of the Satellite Derived Coastlines for Europe and Caribbean. </t>
  </si>
  <si>
    <t xml:space="preserve">The number of DTM tile downloads is again considerable, but lower than normal.   Most probably, users have to find their way in the new Central Portal. The number of downloads of DTM tiles has increased, most probably because the downloading has been made easier through the CP Products Catalogue. The press release for the new 2022 DTM has been launched in April 2023, so we will see if that will drive up the number of downloads in te coming quarter, what we hope and expect. The  number of WMS requests is stable and also very high, while the number of WFS requests  is also stable. </t>
  </si>
  <si>
    <t>Center for Marine Environmental Sciences, University of Bremen</t>
  </si>
  <si>
    <t>Royal Netherlands Navy, Hydrographic Service</t>
  </si>
  <si>
    <t>Hellenic Centre for Marine Research, Hellenic National Oceanographic Data Centre</t>
  </si>
  <si>
    <t>Flemish Ministry of Mobility and Public Works, Agency for Maritime and Coastal Services, Coastal Division</t>
  </si>
  <si>
    <t>Germany</t>
  </si>
  <si>
    <t>Netherlands</t>
  </si>
  <si>
    <t>Greece</t>
  </si>
  <si>
    <t>Belgium</t>
  </si>
  <si>
    <t>5 Atlantic Ocean</t>
  </si>
  <si>
    <t>19 Greater North Sea</t>
  </si>
  <si>
    <t>32 Other Seas</t>
  </si>
  <si>
    <t>64 Greater North Sea</t>
  </si>
  <si>
    <t>5 Restricted sets</t>
  </si>
  <si>
    <t>16 Unrestricted sets</t>
  </si>
  <si>
    <t>32 Restricted sets</t>
  </si>
  <si>
    <t>59 Restricted sets</t>
  </si>
  <si>
    <t>CC-BY-4.0</t>
  </si>
  <si>
    <t>Organisation own policy</t>
  </si>
  <si>
    <t>Volunteered</t>
  </si>
  <si>
    <t>data</t>
  </si>
  <si>
    <t>survey</t>
  </si>
  <si>
    <t>digital</t>
  </si>
  <si>
    <t>These are the new entries for the new contract. Coming 9 months we expect considerable more entries as part of the first year activity for gathering new data sets</t>
  </si>
  <si>
    <t>https://geo-service.maris.nl/emodnet_bathymetry/wms?request=getcapabilities</t>
  </si>
  <si>
    <t>https://geo-service.maris.nl/emodnet_bathymetry/wfs?request=getcapabilities</t>
  </si>
  <si>
    <t>OGC Map Services</t>
  </si>
  <si>
    <t>https://ows.emodnet-bathymetry.eu/wms</t>
  </si>
  <si>
    <t>https://ows.emodnet-bathymetry.eu/wfs</t>
  </si>
  <si>
    <t>https://ows.emodnet-bathymetry.eu/wcs</t>
  </si>
  <si>
    <t>NO</t>
  </si>
  <si>
    <t>YES WMTS and 2022 maps included</t>
  </si>
  <si>
    <t>EMODnet Bathymetry World Base Layer Service (WMTS)</t>
  </si>
  <si>
    <t>https://tiles.emodnet-bathymetry.eu/wmts/1.0.0/WMTSCapabilities.xml</t>
  </si>
  <si>
    <t xml:space="preserve">For better performance, a WMTS service has been added. The services have been updated with the new layers of the 2022 DTM. </t>
  </si>
  <si>
    <t>https://emodnet.ec.europa.eu/en/bathymetry</t>
  </si>
  <si>
    <t>Daily number of page views of the Bathymetry narrative is around 200. This is the static content. Unfortunately, we cannot see how the bathymetry map layers and products are visited</t>
  </si>
  <si>
    <t xml:space="preserve">The quartely numbers are reasonable as the bathymety narrative is a static story. See the earlier remark under 5.1.Thev numbers are much lower than previously as thematic portal. Hopefully, the new 2022 DTM release will attract more traffic.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</si>
</sst>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0"/>
      <name val="Open Sans"/>
      <family val="2"/>
    </font>
    <font>
      <sz val="10"/>
      <color rgb="FF333333"/>
      <name val="Open Sans"/>
      <family val="2"/>
    </font>
    <font>
      <i/>
      <sz val="10"/>
      <color rgb="FF333333"/>
      <name val="Open Sans"/>
      <family val="2"/>
    </font>
    <font>
      <u/>
      <sz val="11"/>
      <color theme="10"/>
      <name val="Calibri"/>
      <family val="2"/>
      <scheme val="minor"/>
    </font>
    <font>
      <sz val="4"/>
      <color theme="1"/>
      <name val="Arial"/>
      <family val="2"/>
    </font>
    <font>
      <i/>
      <sz val="10"/>
      <color theme="1"/>
      <name val="Calibri"/>
      <family val="2"/>
      <scheme val="minor"/>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5" fillId="0" borderId="0" applyNumberFormat="0" applyFill="0" applyBorder="0" applyAlignment="0" applyProtection="0"/>
  </cellStyleXfs>
  <cellXfs count="155">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1"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2" fillId="0" borderId="1" xfId="0" applyFont="1" applyBorder="1" applyAlignment="1">
      <alignment horizontal="center" vertical="top" wrapText="1"/>
    </xf>
    <xf numFmtId="0" fontId="33" fillId="0" borderId="22" xfId="0" applyFont="1" applyBorder="1" applyAlignment="1">
      <alignment horizontal="center" vertical="center" wrapText="1"/>
    </xf>
    <xf numFmtId="0" fontId="33" fillId="0" borderId="1" xfId="0" applyFont="1" applyBorder="1" applyAlignment="1">
      <alignment horizontal="center" vertical="top" wrapText="1"/>
    </xf>
    <xf numFmtId="0" fontId="13" fillId="5" borderId="17" xfId="0" applyFont="1" applyFill="1" applyBorder="1" applyAlignment="1">
      <alignment horizontal="center" wrapText="1"/>
    </xf>
    <xf numFmtId="0" fontId="33" fillId="0" borderId="3" xfId="0" applyFont="1" applyBorder="1" applyAlignment="1">
      <alignment horizontal="center" vertical="top" wrapText="1"/>
    </xf>
    <xf numFmtId="0" fontId="14" fillId="0" borderId="3" xfId="0" applyFont="1" applyBorder="1" applyAlignment="1">
      <alignment horizontal="center" vertical="top" wrapText="1"/>
    </xf>
    <xf numFmtId="0" fontId="32" fillId="0" borderId="0" xfId="0" applyFont="1" applyAlignment="1">
      <alignment horizontal="center" vertical="top" wrapText="1"/>
    </xf>
    <xf numFmtId="0" fontId="33" fillId="0" borderId="22" xfId="0" applyFont="1" applyBorder="1" applyAlignment="1">
      <alignment horizontal="left" vertical="center" wrapText="1"/>
    </xf>
    <xf numFmtId="0" fontId="33" fillId="4" borderId="1" xfId="0" applyFont="1" applyFill="1" applyBorder="1" applyAlignment="1">
      <alignment horizontal="center" vertical="center" wrapText="1"/>
    </xf>
    <xf numFmtId="0" fontId="33" fillId="10" borderId="22" xfId="0" applyFont="1" applyFill="1" applyBorder="1" applyAlignment="1">
      <alignment horizontal="center" vertical="center" wrapText="1"/>
    </xf>
    <xf numFmtId="14" fontId="33" fillId="0" borderId="22" xfId="0" applyNumberFormat="1" applyFont="1" applyBorder="1" applyAlignment="1">
      <alignment horizontal="left" vertical="center" wrapText="1"/>
    </xf>
    <xf numFmtId="0" fontId="34" fillId="0" borderId="1" xfId="0" applyFont="1" applyBorder="1" applyAlignment="1">
      <alignment horizontal="center" wrapText="1"/>
    </xf>
    <xf numFmtId="0" fontId="33" fillId="11" borderId="22" xfId="0" applyFont="1" applyFill="1" applyBorder="1" applyAlignment="1">
      <alignment horizontal="left" vertical="center" wrapText="1"/>
    </xf>
    <xf numFmtId="0" fontId="0" fillId="11" borderId="0" xfId="0" applyFill="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11" borderId="1" xfId="0" applyFont="1" applyFill="1" applyBorder="1" applyAlignment="1">
      <alignment horizontal="center" vertical="top" wrapText="1"/>
    </xf>
    <xf numFmtId="3" fontId="33" fillId="11" borderId="1" xfId="0" applyNumberFormat="1" applyFont="1" applyFill="1" applyBorder="1" applyAlignment="1">
      <alignment horizontal="center" vertical="top" wrapText="1"/>
    </xf>
    <xf numFmtId="0" fontId="0" fillId="0" borderId="0" xfId="0" applyAlignment="1">
      <alignment wrapText="1"/>
    </xf>
    <xf numFmtId="0" fontId="32"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3" fillId="0" borderId="22" xfId="0" applyFont="1" applyBorder="1" applyAlignment="1">
      <alignment vertical="center" wrapText="1"/>
    </xf>
    <xf numFmtId="0" fontId="35" fillId="0" borderId="22" xfId="1" applyBorder="1" applyAlignment="1">
      <alignment horizontal="left" vertical="center" wrapText="1"/>
    </xf>
    <xf numFmtId="0" fontId="33" fillId="0" borderId="1" xfId="0" applyFont="1" applyBorder="1" applyAlignment="1">
      <alignment horizontal="left" vertical="center" wrapText="1"/>
    </xf>
    <xf numFmtId="0" fontId="35" fillId="0" borderId="0" xfId="1"/>
    <xf numFmtId="0" fontId="35" fillId="0" borderId="0" xfId="1" applyAlignment="1">
      <alignment wrapText="1"/>
    </xf>
    <xf numFmtId="0" fontId="36" fillId="0" borderId="0" xfId="0" applyFont="1"/>
    <xf numFmtId="0" fontId="37" fillId="0" borderId="16" xfId="0" applyFont="1" applyBorder="1"/>
    <xf numFmtId="0" fontId="37" fillId="0" borderId="0" xfId="0" applyFont="1"/>
    <xf numFmtId="10" fontId="37" fillId="0" borderId="15" xfId="0" applyNumberFormat="1" applyFont="1" applyBorder="1"/>
    <xf numFmtId="9" fontId="37" fillId="0" borderId="16" xfId="0" applyNumberFormat="1" applyFont="1" applyBorder="1"/>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842915</xdr:colOff>
      <xdr:row>7</xdr:row>
      <xdr:rowOff>6160</xdr:rowOff>
    </xdr:from>
    <xdr:ext cx="224670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332089" y="1436290"/>
          <a:ext cx="224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Ignore this box for quarter Q1</a:t>
          </a:r>
          <a:r>
            <a:rPr lang="en-US" sz="1100" baseline="0">
              <a:solidFill>
                <a:srgbClr val="FF0000"/>
              </a:solidFill>
            </a:rPr>
            <a:t> </a:t>
          </a:r>
          <a:r>
            <a:rPr lang="en-US" sz="1100">
              <a:solidFill>
                <a:srgbClr val="FF0000"/>
              </a:solidFill>
            </a:rPr>
            <a:t>2023</a:t>
          </a:r>
        </a:p>
      </xdr:txBody>
    </xdr:sp>
    <xdr:clientData/>
  </xdr:oneCellAnchor>
  <xdr:oneCellAnchor>
    <xdr:from>
      <xdr:col>14</xdr:col>
      <xdr:colOff>104275</xdr:colOff>
      <xdr:row>6</xdr:row>
      <xdr:rowOff>165652</xdr:rowOff>
    </xdr:from>
    <xdr:ext cx="1013226"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334362" y="1413565"/>
          <a:ext cx="10132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Fill in this box!</a:t>
          </a:r>
        </a:p>
      </xdr:txBody>
    </xdr:sp>
    <xdr:clientData/>
  </xdr:oneCellAnchor>
  <xdr:oneCellAnchor>
    <xdr:from>
      <xdr:col>3</xdr:col>
      <xdr:colOff>564874</xdr:colOff>
      <xdr:row>26</xdr:row>
      <xdr:rowOff>208445</xdr:rowOff>
    </xdr:from>
    <xdr:ext cx="6338338"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198178" y="5117271"/>
          <a:ext cx="63383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For this quarter Q1</a:t>
          </a:r>
          <a:r>
            <a:rPr lang="en-US" sz="1100" baseline="0">
              <a:solidFill>
                <a:srgbClr val="FF0000"/>
              </a:solidFill>
            </a:rPr>
            <a:t> </a:t>
          </a:r>
          <a:r>
            <a:rPr lang="en-US" sz="1100">
              <a:solidFill>
                <a:srgbClr val="FF0000"/>
              </a:solidFill>
            </a:rPr>
            <a:t>2023, you will no be able to calculate a trend as you will only be able to fill in "current Q"</a:t>
          </a:r>
        </a:p>
      </xdr:txBody>
    </xdr:sp>
    <xdr:clientData/>
  </xdr:oneCellAnchor>
  <xdr:twoCellAnchor editAs="oneCell">
    <xdr:from>
      <xdr:col>7</xdr:col>
      <xdr:colOff>212033</xdr:colOff>
      <xdr:row>4</xdr:row>
      <xdr:rowOff>43069</xdr:rowOff>
    </xdr:from>
    <xdr:to>
      <xdr:col>22</xdr:col>
      <xdr:colOff>527256</xdr:colOff>
      <xdr:row>25</xdr:row>
      <xdr:rowOff>171854</xdr:rowOff>
    </xdr:to>
    <xdr:pic>
      <xdr:nvPicPr>
        <xdr:cNvPr id="5" name="Picture 4">
          <a:extLst>
            <a:ext uri="{FF2B5EF4-FFF2-40B4-BE49-F238E27FC236}">
              <a16:creationId xmlns:a16="http://schemas.microsoft.com/office/drawing/2014/main" id="{1948CABC-1EA2-9079-7568-0D27F4B5F64A}"/>
            </a:ext>
          </a:extLst>
        </xdr:cNvPr>
        <xdr:cNvPicPr>
          <a:picLocks noChangeAspect="1"/>
        </xdr:cNvPicPr>
      </xdr:nvPicPr>
      <xdr:blipFill>
        <a:blip xmlns:r="http://schemas.openxmlformats.org/officeDocument/2006/relationships" r:embed="rId1"/>
        <a:stretch>
          <a:fillRect/>
        </a:stretch>
      </xdr:blipFill>
      <xdr:spPr>
        <a:xfrm>
          <a:off x="7696198" y="805069"/>
          <a:ext cx="11586197" cy="4087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ows.emodnet-bathymetry.eu/wms" TargetMode="External"/><Relationship Id="rId7" Type="http://schemas.openxmlformats.org/officeDocument/2006/relationships/hyperlink" Target="https://tiles.emodnet-bathymetry.eu/wmts/1.0.0/WMTSCapabilities.xml" TargetMode="External"/><Relationship Id="rId2" Type="http://schemas.openxmlformats.org/officeDocument/2006/relationships/hyperlink" Target="https://geo-service.maris.nl/emodnet_bathymetry/wfs?request=getcapabilities" TargetMode="External"/><Relationship Id="rId1" Type="http://schemas.openxmlformats.org/officeDocument/2006/relationships/hyperlink" Target="https://geo-service.maris.nl/emodnet_bathymetry/wms?request=getcapabilities" TargetMode="External"/><Relationship Id="rId6" Type="http://schemas.openxmlformats.org/officeDocument/2006/relationships/hyperlink" Target="https://tiles.emodnet-bathymetry.eu/wmts/1.0.0/WMTSCapabilities.xml" TargetMode="External"/><Relationship Id="rId5" Type="http://schemas.openxmlformats.org/officeDocument/2006/relationships/hyperlink" Target="https://ows.emodnet-bathymetry.eu/wcs" TargetMode="External"/><Relationship Id="rId4" Type="http://schemas.openxmlformats.org/officeDocument/2006/relationships/hyperlink" Target="https://ows.emodnet-bathymetry.eu/wf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bathyme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34375" defaultRowHeight="11.7" x14ac:dyDescent="0.45"/>
  <cols>
    <col min="1" max="1" width="14" style="79" bestFit="1" customWidth="1"/>
    <col min="2" max="2" width="36.47265625" style="79" customWidth="1"/>
    <col min="3" max="4" width="8.734375" style="79"/>
    <col min="5" max="5" width="13.47265625" style="79" customWidth="1"/>
    <col min="6" max="6" width="27.47265625" style="79" customWidth="1"/>
    <col min="7" max="7" width="22.89453125" style="79" customWidth="1"/>
    <col min="8" max="8" width="14.62890625" style="79" bestFit="1" customWidth="1"/>
    <col min="9" max="16384" width="8.734375" style="79"/>
  </cols>
  <sheetData>
    <row r="1" spans="1:8" s="73" customFormat="1" ht="23.4" x14ac:dyDescent="0.55000000000000004">
      <c r="A1" s="71" t="s">
        <v>0</v>
      </c>
      <c r="B1" s="71" t="s">
        <v>1</v>
      </c>
      <c r="C1" s="36"/>
      <c r="D1" s="36"/>
      <c r="E1" s="72" t="s">
        <v>10</v>
      </c>
      <c r="F1" s="72" t="s">
        <v>11</v>
      </c>
      <c r="G1" s="72" t="s">
        <v>12</v>
      </c>
      <c r="H1" s="72" t="s">
        <v>123</v>
      </c>
    </row>
    <row r="2" spans="1:8" s="73" customFormat="1" ht="38.4" customHeight="1" x14ac:dyDescent="0.55000000000000004">
      <c r="A2" s="74" t="s">
        <v>2</v>
      </c>
      <c r="B2" s="75" t="s">
        <v>2</v>
      </c>
      <c r="C2" s="36"/>
      <c r="D2" s="36"/>
      <c r="E2" s="76" t="s">
        <v>2</v>
      </c>
      <c r="F2" s="75" t="s">
        <v>13</v>
      </c>
      <c r="G2" s="75" t="s">
        <v>14</v>
      </c>
      <c r="H2" s="75" t="s">
        <v>15</v>
      </c>
    </row>
    <row r="3" spans="1:8" s="73" customFormat="1" ht="35.1" x14ac:dyDescent="0.55000000000000004">
      <c r="A3" s="74" t="s">
        <v>3</v>
      </c>
      <c r="B3" s="75" t="s">
        <v>31</v>
      </c>
      <c r="C3" s="36"/>
      <c r="D3" s="36"/>
      <c r="E3" s="76" t="s">
        <v>3</v>
      </c>
      <c r="F3" s="75" t="s">
        <v>16</v>
      </c>
      <c r="G3" s="75" t="s">
        <v>14</v>
      </c>
      <c r="H3" s="75" t="s">
        <v>17</v>
      </c>
    </row>
    <row r="4" spans="1:8" s="73" customFormat="1" ht="117" x14ac:dyDescent="0.55000000000000004">
      <c r="A4" s="74" t="s">
        <v>4</v>
      </c>
      <c r="B4" s="75" t="s">
        <v>122</v>
      </c>
      <c r="C4" s="36"/>
      <c r="D4" s="36"/>
      <c r="E4" s="76" t="s">
        <v>4</v>
      </c>
      <c r="F4" s="75" t="s">
        <v>18</v>
      </c>
      <c r="G4" s="75" t="s">
        <v>14</v>
      </c>
      <c r="H4" s="75" t="s">
        <v>17</v>
      </c>
    </row>
    <row r="5" spans="1:8" s="73" customFormat="1" ht="58.5" x14ac:dyDescent="0.55000000000000004">
      <c r="A5" s="74" t="s">
        <v>5</v>
      </c>
      <c r="B5" s="75" t="s">
        <v>6</v>
      </c>
      <c r="C5" s="36"/>
      <c r="D5" s="36"/>
      <c r="E5" s="76" t="s">
        <v>5</v>
      </c>
      <c r="F5" s="75" t="s">
        <v>124</v>
      </c>
      <c r="G5" s="75" t="s">
        <v>19</v>
      </c>
      <c r="H5" s="75" t="s">
        <v>20</v>
      </c>
    </row>
    <row r="6" spans="1:8" s="73" customFormat="1" ht="46.8" x14ac:dyDescent="0.55000000000000004">
      <c r="A6" s="74" t="s">
        <v>7</v>
      </c>
      <c r="B6" s="75" t="s">
        <v>25</v>
      </c>
      <c r="C6" s="36"/>
      <c r="D6" s="36"/>
      <c r="E6" s="76" t="s">
        <v>7</v>
      </c>
      <c r="F6" s="75" t="s">
        <v>13</v>
      </c>
      <c r="G6" s="75" t="s">
        <v>21</v>
      </c>
      <c r="H6" s="75" t="s">
        <v>15</v>
      </c>
    </row>
    <row r="7" spans="1:8" s="73" customFormat="1" ht="46.8" x14ac:dyDescent="0.55000000000000004">
      <c r="A7" s="74" t="s">
        <v>8</v>
      </c>
      <c r="B7" s="75" t="s">
        <v>120</v>
      </c>
      <c r="C7" s="36"/>
      <c r="D7" s="36"/>
      <c r="E7" s="76" t="s">
        <v>8</v>
      </c>
      <c r="F7" s="75" t="s">
        <v>125</v>
      </c>
      <c r="G7" s="75" t="s">
        <v>29</v>
      </c>
      <c r="H7" s="75" t="s">
        <v>30</v>
      </c>
    </row>
    <row r="8" spans="1:8" s="73" customFormat="1" ht="81.900000000000006" x14ac:dyDescent="0.55000000000000004">
      <c r="A8" s="74" t="s">
        <v>9</v>
      </c>
      <c r="B8" s="75" t="s">
        <v>121</v>
      </c>
      <c r="C8" s="36"/>
      <c r="D8" s="36"/>
      <c r="E8" s="140" t="s">
        <v>9</v>
      </c>
      <c r="F8" s="77" t="s">
        <v>129</v>
      </c>
      <c r="G8" s="141" t="s">
        <v>14</v>
      </c>
      <c r="H8" s="77" t="s">
        <v>126</v>
      </c>
    </row>
    <row r="9" spans="1:8" s="73" customFormat="1" ht="35.1" x14ac:dyDescent="0.55000000000000004">
      <c r="A9" s="36"/>
      <c r="B9" s="36"/>
      <c r="C9" s="36"/>
      <c r="D9" s="36"/>
      <c r="E9" s="140"/>
      <c r="F9" s="77" t="s">
        <v>127</v>
      </c>
      <c r="G9" s="141"/>
      <c r="H9" s="78" t="s">
        <v>128</v>
      </c>
    </row>
    <row r="10" spans="1:8" s="73" customFormat="1" x14ac:dyDescent="0.45">
      <c r="A10" s="36"/>
      <c r="B10" s="36"/>
      <c r="C10" s="36"/>
      <c r="D10" s="36"/>
      <c r="E10" s="36" t="s">
        <v>24</v>
      </c>
      <c r="F10" s="25"/>
      <c r="G10" s="25"/>
      <c r="H10" s="25"/>
    </row>
    <row r="11" spans="1:8" s="73" customFormat="1" x14ac:dyDescent="0.45">
      <c r="A11" s="36"/>
      <c r="B11" s="36"/>
      <c r="C11" s="36"/>
      <c r="D11" s="36"/>
      <c r="E11" s="36" t="s">
        <v>130</v>
      </c>
      <c r="F11" s="25"/>
      <c r="G11" s="25"/>
      <c r="H11" s="25"/>
    </row>
    <row r="12" spans="1:8" x14ac:dyDescent="0.45">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17"/>
  <sheetViews>
    <sheetView workbookViewId="0">
      <selection activeCell="B4" sqref="B4"/>
    </sheetView>
  </sheetViews>
  <sheetFormatPr defaultColWidth="8.89453125" defaultRowHeight="14.4" x14ac:dyDescent="0.55000000000000004"/>
  <cols>
    <col min="1" max="1" width="48.3671875" customWidth="1"/>
    <col min="2" max="2" width="80.15625" customWidth="1"/>
  </cols>
  <sheetData>
    <row r="1" spans="1:2" ht="15.9" thickBot="1" x14ac:dyDescent="0.6">
      <c r="A1" s="142" t="s">
        <v>49</v>
      </c>
      <c r="B1" s="143"/>
    </row>
    <row r="2" spans="1:2" ht="14.7" thickBot="1" x14ac:dyDescent="0.6">
      <c r="A2" s="69" t="s">
        <v>50</v>
      </c>
      <c r="B2" s="70" t="s">
        <v>51</v>
      </c>
    </row>
    <row r="3" spans="1:2" ht="31.2" customHeight="1" x14ac:dyDescent="0.55000000000000004">
      <c r="A3" s="97" t="s">
        <v>81</v>
      </c>
      <c r="B3" s="98"/>
    </row>
    <row r="4" spans="1:2" ht="59.4" customHeight="1" x14ac:dyDescent="0.55000000000000004">
      <c r="A4" s="99" t="str">
        <f>'1(Data)'!A56</f>
        <v>1A) Volume and coverage of available data</v>
      </c>
      <c r="B4" s="99" t="str">
        <f>'1(Data)'!B56</f>
        <v xml:space="preserve">There is a moderate increase of CDIs. This is due to the fact that Bathymetry has just started a new phase of the contract. The data population takes place over the full first year. </v>
      </c>
    </row>
    <row r="5" spans="1:2" ht="52.5" customHeight="1" x14ac:dyDescent="0.55000000000000004">
      <c r="A5" s="100" t="s">
        <v>142</v>
      </c>
      <c r="B5" s="99" t="str">
        <f>'1(Data)'!B57</f>
        <v xml:space="preserve">Overall, EMODnet Bathymetry has brought together an excellent data collection (CDIs and Composite DTMs), covering all European sea regions and compiled by 65 data providers. In the coming year this will be further expanded. </v>
      </c>
    </row>
    <row r="6" spans="1:2" ht="67.2" customHeight="1" thickBot="1" x14ac:dyDescent="0.6">
      <c r="A6" s="101" t="str">
        <f>'1(Data)'!A58</f>
        <v>1B) Usage of data in this quarter</v>
      </c>
      <c r="B6" s="101" t="str">
        <f>'1(Data)'!B58</f>
        <v>The number of downloaded CDIs went down considerably compared to previous quarter, but that quarter was exceptional. Number of users decreased to 7 from 17 in previous quarter.</v>
      </c>
    </row>
    <row r="7" spans="1:2" ht="36" customHeight="1" thickBot="1" x14ac:dyDescent="0.6">
      <c r="A7" s="102" t="s">
        <v>82</v>
      </c>
      <c r="B7" s="103"/>
    </row>
    <row r="8" spans="1:2" ht="63.6" customHeight="1" thickBot="1" x14ac:dyDescent="0.6">
      <c r="A8" s="103" t="str">
        <f>'2(Products)'!A56</f>
        <v>2A) Volume and coverage of available data products</v>
      </c>
      <c r="B8" s="103" t="str">
        <f>'2(Products)'!B56</f>
        <v xml:space="preserve">The 2022 DTM has been released which comprises 58 DTM tiles in 8 different formats. This covers the European seas and now also the Caribbean region. Moreover, additional HR-DTMs have been published as well as an updated version of the Satellite Derived Coastlines for Europe and Caribbean. </v>
      </c>
    </row>
    <row r="9" spans="1:2" ht="93.9" customHeight="1" thickBot="1" x14ac:dyDescent="0.6">
      <c r="A9" s="103" t="str">
        <f>'2(Products)'!A57</f>
        <v>2B) Usage of data products in this quarter</v>
      </c>
      <c r="B9" s="103" t="str">
        <f>'2(Products)'!B57</f>
        <v xml:space="preserve">The number of DTM tile downloads is again considerable, but lower than normal.   Most probably, users have to find their way in the new Central Portal. The number of downloads of DTM tiles has increased, most probably because the downloading has been made easier through the CP Products Catalogue. The press release for the new 2022 DTM has been launched in April 2023, so we will see if that will drive up the number of downloads in te coming quarter, what we hope and expect. The  number of WMS requests is stable and also very high, while the number of WFS requests  is also stable. </v>
      </c>
    </row>
    <row r="10" spans="1:2" ht="56.7" customHeight="1" thickBot="1" x14ac:dyDescent="0.6">
      <c r="A10" s="104" t="str">
        <f>'3(Data providers)'!A25</f>
        <v>3) Organisations supplying/ approached to supply data and data products</v>
      </c>
      <c r="B10" s="104" t="str">
        <f>'3(Data providers)'!B25</f>
        <v>These are the new entries for the new contract. Coming 9 months we expect considerable more entries as part of the first year activity for gathering new data sets</v>
      </c>
    </row>
    <row r="11" spans="1:2" ht="38.4" customHeight="1" thickBot="1" x14ac:dyDescent="0.6">
      <c r="A11" s="105" t="str">
        <f>'4(Web services)'!A19</f>
        <v>4) Online 'Web' interfaces to access or view data</v>
      </c>
      <c r="B11" s="105" t="str">
        <f>'4(Web services)'!B19</f>
        <v xml:space="preserve">For better performance, a WMTS service has been added. The services have been updated with the new layers of the 2022 DTM. </v>
      </c>
    </row>
    <row r="12" spans="1:2" ht="39" customHeight="1" thickBot="1" x14ac:dyDescent="0.6">
      <c r="A12" s="106" t="str">
        <f>'5(Web traffic)'!A6</f>
        <v>5.1) Daily number of page views of EMODnet Thematic entry page</v>
      </c>
      <c r="B12" s="106" t="str">
        <f>'5(Web traffic)'!B6</f>
        <v>Daily number of page views of the Bathymetry narrative is around 200. This is the static content. Unfortunately, we cannot see how the bathymetry map layers and products are visited</v>
      </c>
    </row>
    <row r="13" spans="1:2" ht="46.8" customHeight="1" thickBot="1" x14ac:dyDescent="0.6">
      <c r="A13" s="107" t="str">
        <f>'5(Web traffic)'!A27</f>
        <v>5.2) Quarterly total number of visitors, page views, unique page views and percentage of returning visitors</v>
      </c>
      <c r="B13" s="107" t="str">
        <f>'5(Web traffic)'!B27</f>
        <v xml:space="preserve">The quartely numbers are reasonable as the bathymety narrative is a static story. See the earlier remark under 5.1.Thev numbers are much lower than previously as thematic portal. Hopefully, the new 2022 DTM release will attract more traffic. </v>
      </c>
    </row>
    <row r="14" spans="1:2" ht="46.8" customHeight="1" x14ac:dyDescent="0.55000000000000004">
      <c r="A14" s="29"/>
    </row>
    <row r="15" spans="1:2" ht="46.8" customHeight="1" x14ac:dyDescent="0.55000000000000004">
      <c r="A15" s="29"/>
    </row>
    <row r="16" spans="1:2" x14ac:dyDescent="0.55000000000000004">
      <c r="A16" s="29"/>
    </row>
    <row r="17" spans="1:1" x14ac:dyDescent="0.55000000000000004">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58"/>
  <sheetViews>
    <sheetView tabSelected="1" zoomScaleNormal="100" workbookViewId="0">
      <selection activeCell="B58" sqref="B58"/>
    </sheetView>
  </sheetViews>
  <sheetFormatPr defaultColWidth="9.1015625" defaultRowHeight="14.4" x14ac:dyDescent="0.55000000000000004"/>
  <cols>
    <col min="1" max="1" width="15.89453125" style="53" customWidth="1"/>
    <col min="2" max="2" width="16.62890625" style="53" customWidth="1"/>
    <col min="3" max="3" width="14.47265625" style="53" customWidth="1"/>
    <col min="4" max="4" width="16.62890625" style="53" customWidth="1"/>
    <col min="5" max="5" width="17.89453125" style="53" customWidth="1"/>
    <col min="6" max="6" width="16.1015625" style="53" customWidth="1"/>
    <col min="7" max="7" width="14.7890625" style="53" customWidth="1"/>
    <col min="8" max="8" width="15" style="53" customWidth="1"/>
    <col min="9" max="9" width="16.3671875" style="53" customWidth="1"/>
    <col min="10" max="10" width="13" style="53" customWidth="1"/>
    <col min="11" max="11" width="18.89453125" style="53" customWidth="1"/>
    <col min="12" max="12" width="14.1015625" style="53" customWidth="1"/>
    <col min="13" max="13" width="14.15625" style="53" customWidth="1"/>
    <col min="14" max="14" width="15.1015625" style="53" customWidth="1"/>
    <col min="15" max="16" width="16.1015625" style="53" customWidth="1"/>
    <col min="17" max="17" width="16.62890625" style="53" customWidth="1"/>
    <col min="18" max="18" width="20" style="53" customWidth="1"/>
    <col min="19" max="19" width="12.1015625" style="53" bestFit="1" customWidth="1"/>
    <col min="20" max="20" width="9.1015625" style="53"/>
    <col min="21" max="21" width="10.15625" style="53" customWidth="1"/>
    <col min="22" max="22" width="12" style="53" customWidth="1"/>
    <col min="23" max="16384" width="9.1015625" style="53"/>
  </cols>
  <sheetData>
    <row r="1" spans="1:17" ht="15.6" x14ac:dyDescent="0.55000000000000004">
      <c r="A1" s="62" t="s">
        <v>73</v>
      </c>
    </row>
    <row r="2" spans="1:17" s="3" customFormat="1" x14ac:dyDescent="0.55000000000000004">
      <c r="A2" s="5" t="s">
        <v>63</v>
      </c>
    </row>
    <row r="3" spans="1:17" s="2" customFormat="1" x14ac:dyDescent="0.55000000000000004">
      <c r="A3" s="5" t="s">
        <v>62</v>
      </c>
    </row>
    <row r="4" spans="1:17" s="41" customFormat="1" x14ac:dyDescent="0.55000000000000004">
      <c r="A4" s="6" t="s">
        <v>74</v>
      </c>
    </row>
    <row r="5" spans="1:17" ht="32.25" customHeight="1" x14ac:dyDescent="0.5">
      <c r="A5" s="14" t="s">
        <v>26</v>
      </c>
      <c r="B5" s="14" t="s">
        <v>27</v>
      </c>
      <c r="C5" s="14" t="s">
        <v>36</v>
      </c>
      <c r="H5" s="63"/>
      <c r="I5" s="63"/>
      <c r="J5" s="63"/>
      <c r="K5" s="63"/>
      <c r="L5" s="63"/>
      <c r="M5" s="63"/>
      <c r="N5" s="63"/>
      <c r="O5" s="63"/>
      <c r="P5" s="63"/>
      <c r="Q5" s="63"/>
    </row>
    <row r="6" spans="1:17" ht="18" customHeight="1" x14ac:dyDescent="0.55000000000000004">
      <c r="A6" s="48" t="s">
        <v>200</v>
      </c>
      <c r="B6" s="48" t="s">
        <v>2</v>
      </c>
      <c r="C6" s="48" t="s">
        <v>201</v>
      </c>
      <c r="E6" s="63"/>
      <c r="F6" s="63"/>
      <c r="G6" s="63"/>
      <c r="H6" s="63"/>
      <c r="I6" s="63"/>
      <c r="J6" s="63"/>
      <c r="K6" s="63"/>
      <c r="L6" s="63"/>
      <c r="M6" s="63"/>
      <c r="N6" s="63"/>
      <c r="O6" s="63"/>
      <c r="P6" s="63"/>
      <c r="Q6" s="63"/>
    </row>
    <row r="8" spans="1:17" ht="38.700000000000003" x14ac:dyDescent="0.5">
      <c r="A8" s="20" t="s">
        <v>162</v>
      </c>
      <c r="B8" s="46" t="s">
        <v>178</v>
      </c>
      <c r="C8" s="46" t="s">
        <v>103</v>
      </c>
      <c r="D8" s="46" t="s">
        <v>179</v>
      </c>
      <c r="E8" s="46" t="s">
        <v>180</v>
      </c>
    </row>
    <row r="9" spans="1:17" ht="64.5" x14ac:dyDescent="0.55000000000000004">
      <c r="A9" s="49" t="s">
        <v>2</v>
      </c>
      <c r="B9" s="64">
        <v>41427</v>
      </c>
      <c r="C9" s="64">
        <v>41315</v>
      </c>
      <c r="D9" s="64">
        <f>ROUND((100*(41427-41315)/41315),2)</f>
        <v>0.27</v>
      </c>
      <c r="E9" s="64" t="s">
        <v>202</v>
      </c>
    </row>
    <row r="10" spans="1:17" x14ac:dyDescent="0.55000000000000004">
      <c r="A10" s="49"/>
      <c r="B10" s="64"/>
      <c r="C10" s="64"/>
      <c r="D10" s="64"/>
      <c r="E10" s="64"/>
    </row>
    <row r="11" spans="1:17" x14ac:dyDescent="0.55000000000000004">
      <c r="A11" s="49"/>
      <c r="B11" s="64"/>
      <c r="C11" s="64"/>
      <c r="D11" s="64"/>
      <c r="E11" s="64"/>
    </row>
    <row r="12" spans="1:17" x14ac:dyDescent="0.55000000000000004">
      <c r="A12" s="49"/>
      <c r="B12" s="64"/>
      <c r="C12" s="64"/>
      <c r="D12" s="64"/>
      <c r="E12" s="64"/>
    </row>
    <row r="13" spans="1:17" x14ac:dyDescent="0.55000000000000004">
      <c r="A13" s="49"/>
      <c r="B13" s="64"/>
      <c r="C13" s="64"/>
      <c r="D13" s="64"/>
      <c r="E13" s="64"/>
    </row>
    <row r="14" spans="1:17" x14ac:dyDescent="0.55000000000000004">
      <c r="A14" s="49"/>
      <c r="B14" s="64"/>
      <c r="C14" s="64"/>
      <c r="D14" s="64"/>
      <c r="E14" s="64"/>
    </row>
    <row r="15" spans="1:17" x14ac:dyDescent="0.55000000000000004">
      <c r="A15" s="49"/>
      <c r="B15" s="64"/>
      <c r="C15" s="64"/>
      <c r="D15" s="64"/>
      <c r="E15" s="64"/>
    </row>
    <row r="16" spans="1:17" x14ac:dyDescent="0.55000000000000004">
      <c r="A16" s="49"/>
      <c r="B16" s="64"/>
      <c r="C16" s="64"/>
      <c r="D16" s="64"/>
      <c r="E16" s="64"/>
    </row>
    <row r="17" spans="1:19" s="3" customFormat="1" x14ac:dyDescent="0.55000000000000004"/>
    <row r="18" spans="1:19" s="3" customFormat="1" ht="15.6" x14ac:dyDescent="0.6">
      <c r="A18" s="14" t="s">
        <v>131</v>
      </c>
      <c r="B18" s="144" t="s">
        <v>165</v>
      </c>
      <c r="C18" s="145"/>
      <c r="D18" s="145"/>
      <c r="E18" s="145"/>
      <c r="F18" s="145"/>
      <c r="G18" s="145"/>
      <c r="H18" s="145"/>
      <c r="I18" s="145"/>
      <c r="J18" s="145"/>
      <c r="K18" s="145"/>
      <c r="L18" s="145"/>
      <c r="M18" s="145"/>
      <c r="N18" s="145"/>
      <c r="O18" s="145"/>
      <c r="P18" s="145"/>
      <c r="Q18" s="145"/>
      <c r="R18" s="145"/>
      <c r="S18" s="145"/>
    </row>
    <row r="19" spans="1:19" s="3" customFormat="1" ht="93.55" customHeight="1" x14ac:dyDescent="0.55000000000000004">
      <c r="A19" s="48" t="s">
        <v>132</v>
      </c>
      <c r="B19" s="148" t="s">
        <v>139</v>
      </c>
      <c r="C19" s="150"/>
      <c r="D19" s="146" t="s">
        <v>134</v>
      </c>
      <c r="E19" s="147"/>
      <c r="F19" s="148" t="s">
        <v>114</v>
      </c>
      <c r="G19" s="150"/>
      <c r="H19" s="148" t="s">
        <v>115</v>
      </c>
      <c r="I19" s="150"/>
      <c r="J19" s="148" t="s">
        <v>117</v>
      </c>
      <c r="K19" s="150"/>
      <c r="L19" s="148" t="s">
        <v>116</v>
      </c>
      <c r="M19" s="150"/>
      <c r="N19" s="146" t="s">
        <v>118</v>
      </c>
      <c r="O19" s="147"/>
      <c r="P19" s="146" t="s">
        <v>140</v>
      </c>
      <c r="Q19" s="147"/>
      <c r="R19" s="146" t="s">
        <v>119</v>
      </c>
      <c r="S19" s="147"/>
    </row>
    <row r="20" spans="1:19" s="3" customFormat="1" ht="51.9" x14ac:dyDescent="0.55000000000000004">
      <c r="A20" s="20" t="s">
        <v>162</v>
      </c>
      <c r="B20" s="21" t="s">
        <v>135</v>
      </c>
      <c r="C20" s="21" t="s">
        <v>141</v>
      </c>
      <c r="D20" s="21" t="s">
        <v>135</v>
      </c>
      <c r="E20" s="21" t="s">
        <v>141</v>
      </c>
      <c r="F20" s="21" t="s">
        <v>135</v>
      </c>
      <c r="G20" s="21" t="s">
        <v>141</v>
      </c>
      <c r="H20" s="21" t="s">
        <v>135</v>
      </c>
      <c r="I20" s="21" t="s">
        <v>141</v>
      </c>
      <c r="J20" s="21" t="s">
        <v>135</v>
      </c>
      <c r="K20" s="21" t="s">
        <v>141</v>
      </c>
      <c r="L20" s="21" t="s">
        <v>135</v>
      </c>
      <c r="M20" s="21" t="s">
        <v>141</v>
      </c>
      <c r="N20" s="21" t="s">
        <v>135</v>
      </c>
      <c r="O20" s="21" t="s">
        <v>141</v>
      </c>
      <c r="P20" s="21" t="s">
        <v>135</v>
      </c>
      <c r="Q20" s="21" t="s">
        <v>141</v>
      </c>
      <c r="R20" s="21" t="s">
        <v>135</v>
      </c>
      <c r="S20" s="21" t="s">
        <v>141</v>
      </c>
    </row>
    <row r="21" spans="1:19" s="3" customFormat="1" x14ac:dyDescent="0.55000000000000004">
      <c r="A21" s="49" t="s">
        <v>2</v>
      </c>
      <c r="B21" s="108">
        <v>10915</v>
      </c>
      <c r="C21" s="108">
        <f>10915-10910</f>
        <v>5</v>
      </c>
      <c r="D21" s="108">
        <v>3523</v>
      </c>
      <c r="E21" s="108">
        <f>3523-3523</f>
        <v>0</v>
      </c>
      <c r="F21" s="108">
        <v>10708</v>
      </c>
      <c r="G21" s="108">
        <f>10708-10708</f>
        <v>0</v>
      </c>
      <c r="H21" s="108">
        <v>208</v>
      </c>
      <c r="I21" s="108">
        <f>208-208</f>
        <v>0</v>
      </c>
      <c r="J21" s="108">
        <v>4204</v>
      </c>
      <c r="K21" s="108">
        <f>4204-4204</f>
        <v>0</v>
      </c>
      <c r="L21">
        <v>11433</v>
      </c>
      <c r="M21" s="108">
        <f>11433-11358</f>
        <v>75</v>
      </c>
      <c r="N21" s="108">
        <v>0</v>
      </c>
      <c r="O21" s="108">
        <v>0</v>
      </c>
      <c r="P21" s="108">
        <v>693</v>
      </c>
      <c r="Q21" s="108">
        <f>693-693</f>
        <v>0</v>
      </c>
      <c r="R21" s="108">
        <v>3709</v>
      </c>
      <c r="S21" s="108">
        <f>3709-3677</f>
        <v>32</v>
      </c>
    </row>
    <row r="22" spans="1:19" s="3" customFormat="1" x14ac:dyDescent="0.55000000000000004">
      <c r="A22" s="49"/>
      <c r="B22" s="50"/>
      <c r="C22" s="50"/>
      <c r="D22" s="50"/>
      <c r="E22" s="50"/>
      <c r="F22" s="50"/>
      <c r="G22" s="50"/>
      <c r="H22" s="50"/>
      <c r="I22" s="50"/>
      <c r="J22" s="50"/>
      <c r="K22" s="50"/>
      <c r="L22" s="50"/>
      <c r="M22" s="50"/>
      <c r="N22" s="50"/>
      <c r="O22" s="50"/>
      <c r="P22" s="50"/>
      <c r="Q22" s="50"/>
      <c r="R22" s="50"/>
      <c r="S22" s="50"/>
    </row>
    <row r="23" spans="1:19" s="3" customFormat="1" x14ac:dyDescent="0.55000000000000004">
      <c r="A23" s="49"/>
      <c r="B23" s="50"/>
      <c r="C23" s="50"/>
      <c r="D23" s="50"/>
      <c r="E23" s="50"/>
      <c r="F23" s="50"/>
      <c r="G23" s="50"/>
      <c r="H23" s="50"/>
      <c r="I23" s="50"/>
      <c r="J23" s="50"/>
      <c r="K23" s="50"/>
      <c r="L23" s="50"/>
      <c r="M23" s="50"/>
      <c r="N23" s="50"/>
      <c r="O23" s="50"/>
      <c r="P23" s="50"/>
      <c r="Q23" s="50"/>
      <c r="R23" s="50"/>
      <c r="S23" s="50"/>
    </row>
    <row r="24" spans="1:19" s="3" customFormat="1" x14ac:dyDescent="0.55000000000000004">
      <c r="A24" s="49"/>
      <c r="B24" s="50"/>
      <c r="C24" s="50"/>
      <c r="D24" s="50"/>
      <c r="E24" s="50"/>
      <c r="F24" s="50"/>
      <c r="G24" s="50"/>
      <c r="H24" s="50"/>
      <c r="I24" s="50"/>
      <c r="J24" s="50"/>
      <c r="K24" s="50"/>
      <c r="L24" s="50"/>
      <c r="M24" s="50"/>
      <c r="N24" s="50"/>
      <c r="O24" s="50"/>
      <c r="P24" s="50"/>
      <c r="Q24" s="50"/>
      <c r="R24" s="50"/>
      <c r="S24" s="50"/>
    </row>
    <row r="25" spans="1:19" s="3" customFormat="1" x14ac:dyDescent="0.55000000000000004">
      <c r="A25" s="49"/>
      <c r="B25" s="50"/>
      <c r="C25" s="50"/>
      <c r="D25" s="50"/>
      <c r="E25" s="50"/>
      <c r="F25" s="50"/>
      <c r="G25" s="50"/>
      <c r="H25" s="50"/>
      <c r="I25" s="50"/>
      <c r="J25" s="50"/>
      <c r="K25" s="50"/>
      <c r="L25" s="50"/>
      <c r="M25" s="50"/>
      <c r="N25" s="50"/>
      <c r="O25" s="50"/>
      <c r="P25" s="50"/>
      <c r="Q25" s="50"/>
      <c r="R25" s="50"/>
      <c r="S25" s="50"/>
    </row>
    <row r="26" spans="1:19" s="3" customFormat="1" x14ac:dyDescent="0.55000000000000004">
      <c r="A26" s="49"/>
      <c r="B26" s="50"/>
      <c r="C26" s="50"/>
      <c r="D26" s="50"/>
      <c r="E26" s="50"/>
      <c r="F26" s="50"/>
      <c r="G26" s="50"/>
      <c r="H26" s="50"/>
      <c r="I26" s="50"/>
      <c r="J26" s="50"/>
      <c r="K26" s="50"/>
      <c r="L26" s="50"/>
      <c r="M26" s="50"/>
      <c r="N26" s="50"/>
      <c r="O26" s="50"/>
      <c r="P26" s="50"/>
      <c r="Q26" s="50"/>
      <c r="R26" s="50"/>
      <c r="S26" s="50"/>
    </row>
    <row r="27" spans="1:19" s="3" customFormat="1" x14ac:dyDescent="0.55000000000000004">
      <c r="A27" s="49"/>
      <c r="B27" s="50"/>
      <c r="C27" s="50"/>
      <c r="D27" s="50"/>
      <c r="E27" s="50"/>
      <c r="F27" s="50"/>
      <c r="G27" s="50"/>
      <c r="H27" s="50"/>
      <c r="I27" s="50"/>
      <c r="J27" s="50"/>
      <c r="K27" s="50"/>
      <c r="L27" s="50"/>
      <c r="M27" s="50"/>
      <c r="N27" s="50"/>
      <c r="O27" s="50"/>
      <c r="P27" s="50"/>
      <c r="Q27" s="50"/>
      <c r="R27" s="50"/>
      <c r="S27" s="50"/>
    </row>
    <row r="28" spans="1:19" s="3" customFormat="1" x14ac:dyDescent="0.55000000000000004">
      <c r="A28" s="49"/>
      <c r="B28" s="50"/>
      <c r="C28" s="50"/>
      <c r="D28" s="50"/>
      <c r="E28" s="50"/>
      <c r="F28" s="50"/>
      <c r="G28" s="50"/>
      <c r="H28" s="50"/>
      <c r="I28" s="50"/>
      <c r="J28" s="50"/>
      <c r="K28" s="50"/>
      <c r="L28" s="50"/>
      <c r="M28" s="50"/>
      <c r="N28" s="50"/>
      <c r="O28" s="50"/>
      <c r="P28" s="50"/>
      <c r="Q28" s="50"/>
      <c r="R28" s="50"/>
      <c r="S28" s="50"/>
    </row>
    <row r="29" spans="1:19" s="52" customFormat="1" ht="12.9" x14ac:dyDescent="0.55000000000000004">
      <c r="A29" s="65" t="s">
        <v>38</v>
      </c>
    </row>
    <row r="30" spans="1:19" x14ac:dyDescent="0.55000000000000004">
      <c r="A30" s="51" t="s">
        <v>100</v>
      </c>
      <c r="B30" s="52"/>
      <c r="C30" s="52"/>
      <c r="D30" s="52"/>
      <c r="E30" s="52"/>
      <c r="F30" s="52"/>
      <c r="G30" s="52"/>
    </row>
    <row r="31" spans="1:19" x14ac:dyDescent="0.55000000000000004">
      <c r="A31" s="51" t="s">
        <v>32</v>
      </c>
      <c r="B31" s="52"/>
      <c r="C31" s="52"/>
      <c r="D31" s="52"/>
      <c r="E31" s="52"/>
      <c r="F31" s="52"/>
      <c r="G31" s="52"/>
    </row>
    <row r="32" spans="1:19" x14ac:dyDescent="0.55000000000000004">
      <c r="A32" s="51" t="s">
        <v>91</v>
      </c>
      <c r="B32" s="52"/>
      <c r="C32" s="52"/>
      <c r="D32" s="52"/>
      <c r="E32" s="52"/>
      <c r="F32" s="52"/>
      <c r="G32" s="52"/>
    </row>
    <row r="33" spans="1:18" x14ac:dyDescent="0.55000000000000004">
      <c r="A33" s="51" t="s">
        <v>90</v>
      </c>
      <c r="B33" s="52"/>
      <c r="C33" s="52"/>
      <c r="D33" s="52"/>
      <c r="E33" s="52"/>
      <c r="F33" s="52"/>
      <c r="G33" s="52"/>
    </row>
    <row r="34" spans="1:18" x14ac:dyDescent="0.55000000000000004">
      <c r="A34" s="51" t="s">
        <v>98</v>
      </c>
      <c r="B34" s="52"/>
      <c r="C34" s="52"/>
      <c r="D34" s="52"/>
      <c r="E34" s="52"/>
      <c r="F34" s="52"/>
      <c r="G34" s="52"/>
    </row>
    <row r="35" spans="1:18" x14ac:dyDescent="0.55000000000000004">
      <c r="A35" s="51" t="s">
        <v>137</v>
      </c>
      <c r="B35" s="52"/>
      <c r="C35" s="52"/>
      <c r="D35" s="52"/>
      <c r="E35" s="52"/>
      <c r="F35" s="52"/>
      <c r="G35" s="52"/>
    </row>
    <row r="36" spans="1:18" x14ac:dyDescent="0.55000000000000004">
      <c r="A36" s="54" t="s">
        <v>136</v>
      </c>
      <c r="B36" s="52"/>
      <c r="C36" s="52"/>
      <c r="D36" s="52"/>
      <c r="E36" s="52"/>
      <c r="F36" s="52"/>
      <c r="G36" s="52"/>
    </row>
    <row r="37" spans="1:18" x14ac:dyDescent="0.55000000000000004">
      <c r="A37" s="51" t="s">
        <v>133</v>
      </c>
    </row>
    <row r="38" spans="1:18" x14ac:dyDescent="0.55000000000000004">
      <c r="A38" s="66"/>
    </row>
    <row r="39" spans="1:18" x14ac:dyDescent="0.55000000000000004">
      <c r="A39" s="51"/>
      <c r="B39" s="52"/>
      <c r="C39" s="52"/>
      <c r="D39" s="52"/>
      <c r="E39" s="52"/>
      <c r="F39" s="52"/>
      <c r="G39" s="52"/>
    </row>
    <row r="40" spans="1:18" s="41" customFormat="1" x14ac:dyDescent="0.55000000000000004">
      <c r="A40" s="6" t="s">
        <v>75</v>
      </c>
    </row>
    <row r="41" spans="1:18" ht="25.8" x14ac:dyDescent="0.5">
      <c r="A41" s="55" t="s">
        <v>26</v>
      </c>
      <c r="B41" s="14" t="s">
        <v>27</v>
      </c>
      <c r="C41" s="14" t="s">
        <v>166</v>
      </c>
      <c r="J41" s="52"/>
      <c r="K41" s="52"/>
      <c r="L41" s="52"/>
      <c r="M41" s="52"/>
      <c r="N41" s="52"/>
      <c r="O41" s="52"/>
      <c r="P41" s="52"/>
      <c r="Q41" s="52"/>
      <c r="R41" s="63"/>
    </row>
    <row r="42" spans="1:18" ht="18" customHeight="1" x14ac:dyDescent="0.55000000000000004">
      <c r="A42" s="50" t="s">
        <v>200</v>
      </c>
      <c r="B42" s="50" t="s">
        <v>2</v>
      </c>
      <c r="C42" s="50" t="s">
        <v>201</v>
      </c>
      <c r="J42" s="52"/>
      <c r="K42" s="52"/>
      <c r="L42" s="52"/>
      <c r="M42" s="52"/>
      <c r="N42" s="52"/>
      <c r="O42" s="52"/>
      <c r="P42" s="52"/>
    </row>
    <row r="43" spans="1:18" ht="15.7" customHeight="1" x14ac:dyDescent="0.5">
      <c r="C43" s="148" t="s">
        <v>39</v>
      </c>
      <c r="D43" s="149"/>
      <c r="E43" s="149"/>
      <c r="F43" s="149"/>
      <c r="G43" s="150"/>
      <c r="H43" s="148" t="s">
        <v>96</v>
      </c>
      <c r="I43" s="149"/>
      <c r="J43" s="149"/>
      <c r="K43" s="149"/>
      <c r="L43" s="149"/>
      <c r="M43" s="149"/>
      <c r="N43" s="149"/>
      <c r="O43" s="149"/>
      <c r="P43" s="150"/>
    </row>
    <row r="44" spans="1:18" ht="51.6" x14ac:dyDescent="0.5">
      <c r="A44" s="20" t="s">
        <v>40</v>
      </c>
      <c r="B44" s="20" t="s">
        <v>44</v>
      </c>
      <c r="C44" s="21" t="s">
        <v>167</v>
      </c>
      <c r="D44" s="21" t="s">
        <v>168</v>
      </c>
      <c r="E44" s="21" t="s">
        <v>181</v>
      </c>
      <c r="F44" s="21" t="s">
        <v>182</v>
      </c>
      <c r="G44" s="59" t="s">
        <v>183</v>
      </c>
      <c r="H44" s="21" t="s">
        <v>172</v>
      </c>
      <c r="I44" s="21" t="s">
        <v>70</v>
      </c>
      <c r="J44" s="59" t="s">
        <v>184</v>
      </c>
      <c r="K44" s="21" t="s">
        <v>174</v>
      </c>
      <c r="L44" s="21" t="s">
        <v>68</v>
      </c>
      <c r="M44" s="59" t="s">
        <v>185</v>
      </c>
      <c r="N44" s="21" t="s">
        <v>176</v>
      </c>
      <c r="O44" s="21" t="s">
        <v>53</v>
      </c>
      <c r="P44" s="111" t="s">
        <v>186</v>
      </c>
    </row>
    <row r="45" spans="1:18" x14ac:dyDescent="0.55000000000000004">
      <c r="A45" s="109" t="s">
        <v>203</v>
      </c>
      <c r="B45" s="109" t="s">
        <v>204</v>
      </c>
      <c r="C45" s="108" t="s">
        <v>205</v>
      </c>
      <c r="D45" s="50">
        <v>1.04</v>
      </c>
      <c r="E45" s="50" t="s">
        <v>206</v>
      </c>
      <c r="F45" s="50" t="s">
        <v>207</v>
      </c>
      <c r="G45" s="50">
        <f>ROUND((100*(47210-167800)/167800),2)</f>
        <v>-71.87</v>
      </c>
      <c r="H45" s="110" t="s">
        <v>208</v>
      </c>
      <c r="I45" s="110" t="s">
        <v>208</v>
      </c>
      <c r="J45" s="110" t="s">
        <v>208</v>
      </c>
      <c r="K45" s="110" t="s">
        <v>208</v>
      </c>
      <c r="L45" s="110" t="s">
        <v>208</v>
      </c>
      <c r="M45" s="110" t="s">
        <v>208</v>
      </c>
      <c r="N45" s="110" t="s">
        <v>208</v>
      </c>
      <c r="O45" s="110" t="s">
        <v>208</v>
      </c>
      <c r="P45" s="112" t="s">
        <v>208</v>
      </c>
      <c r="Q45" s="114"/>
      <c r="R45" s="114"/>
    </row>
    <row r="46" spans="1:18" x14ac:dyDescent="0.55000000000000004">
      <c r="A46" s="50"/>
      <c r="B46" s="50"/>
      <c r="C46" s="50" t="s">
        <v>35</v>
      </c>
      <c r="D46" s="50"/>
      <c r="E46" s="50" t="s">
        <v>35</v>
      </c>
      <c r="F46" s="50" t="s">
        <v>35</v>
      </c>
      <c r="G46" s="50"/>
      <c r="H46" s="50"/>
      <c r="I46" s="50"/>
      <c r="J46" s="50"/>
      <c r="K46" s="50"/>
      <c r="L46" s="50"/>
      <c r="M46" s="50"/>
      <c r="N46" s="50"/>
      <c r="O46" s="50"/>
      <c r="P46" s="113"/>
    </row>
    <row r="47" spans="1:18" x14ac:dyDescent="0.55000000000000004">
      <c r="A47" s="50"/>
      <c r="B47" s="50"/>
      <c r="C47" s="50" t="s">
        <v>35</v>
      </c>
      <c r="D47" s="50"/>
      <c r="E47" s="50" t="s">
        <v>35</v>
      </c>
      <c r="F47" s="50" t="s">
        <v>35</v>
      </c>
      <c r="G47" s="50"/>
      <c r="H47" s="50"/>
      <c r="I47" s="50"/>
      <c r="J47" s="50"/>
      <c r="K47" s="50"/>
      <c r="L47" s="50"/>
      <c r="M47" s="50"/>
      <c r="N47" s="50"/>
      <c r="O47" s="50"/>
      <c r="P47" s="113"/>
    </row>
    <row r="48" spans="1:18" ht="14.05" customHeight="1" x14ac:dyDescent="0.55000000000000004">
      <c r="A48" s="51" t="s">
        <v>94</v>
      </c>
      <c r="B48" s="67"/>
      <c r="C48" s="67"/>
      <c r="D48" s="67"/>
      <c r="E48" s="67"/>
      <c r="F48" s="67"/>
      <c r="G48" s="67"/>
      <c r="H48" s="67"/>
      <c r="I48" s="67"/>
      <c r="J48" s="67"/>
      <c r="K48" s="67"/>
      <c r="L48" s="67"/>
      <c r="M48" s="67"/>
      <c r="N48" s="67"/>
      <c r="O48" s="67"/>
      <c r="P48" s="67"/>
    </row>
    <row r="49" spans="1:3" s="52" customFormat="1" ht="12.9" x14ac:dyDescent="0.55000000000000004">
      <c r="A49" s="51" t="s">
        <v>95</v>
      </c>
      <c r="B49" s="51"/>
      <c r="C49" s="51"/>
    </row>
    <row r="50" spans="1:3" s="52" customFormat="1" ht="12.9" x14ac:dyDescent="0.55000000000000004">
      <c r="A50" s="51" t="s">
        <v>92</v>
      </c>
      <c r="B50" s="51"/>
      <c r="C50" s="51"/>
    </row>
    <row r="51" spans="1:3" s="52" customFormat="1" ht="12.9" x14ac:dyDescent="0.55000000000000004">
      <c r="A51" s="51" t="s">
        <v>93</v>
      </c>
      <c r="B51" s="51"/>
      <c r="C51" s="51"/>
    </row>
    <row r="52" spans="1:3" s="52" customFormat="1" ht="12.9" x14ac:dyDescent="0.55000000000000004">
      <c r="A52" s="51"/>
      <c r="B52" s="51"/>
      <c r="C52" s="51"/>
    </row>
    <row r="55" spans="1:3" x14ac:dyDescent="0.55000000000000004">
      <c r="A55" s="6" t="s">
        <v>54</v>
      </c>
      <c r="B55" s="26"/>
      <c r="C55" s="27"/>
    </row>
    <row r="56" spans="1:3" s="3" customFormat="1" ht="119.4" customHeight="1" x14ac:dyDescent="0.55000000000000004">
      <c r="A56" s="28" t="s">
        <v>86</v>
      </c>
      <c r="B56" s="28" t="s">
        <v>209</v>
      </c>
      <c r="C56" s="68"/>
    </row>
    <row r="57" spans="1:3" s="3" customFormat="1" ht="76.5" customHeight="1" x14ac:dyDescent="0.55000000000000004">
      <c r="A57" s="28" t="s">
        <v>142</v>
      </c>
      <c r="B57" s="28" t="s">
        <v>210</v>
      </c>
      <c r="C57" s="68"/>
    </row>
    <row r="58" spans="1:3" s="3" customFormat="1" ht="67.75" customHeight="1" x14ac:dyDescent="0.55000000000000004">
      <c r="A58" s="28" t="s">
        <v>83</v>
      </c>
      <c r="B58" s="28" t="s">
        <v>211</v>
      </c>
      <c r="C58" s="68"/>
    </row>
  </sheetData>
  <mergeCells count="12">
    <mergeCell ref="B18:S18"/>
    <mergeCell ref="R19:S19"/>
    <mergeCell ref="C43:G43"/>
    <mergeCell ref="H43:P43"/>
    <mergeCell ref="B19:C19"/>
    <mergeCell ref="D19:E19"/>
    <mergeCell ref="F19:G19"/>
    <mergeCell ref="H19:I19"/>
    <mergeCell ref="J19:K19"/>
    <mergeCell ref="L19:M19"/>
    <mergeCell ref="N19:O19"/>
    <mergeCell ref="P19:Q19"/>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T57"/>
  <sheetViews>
    <sheetView zoomScaleNormal="100" workbookViewId="0">
      <selection activeCell="B57" sqref="B57"/>
    </sheetView>
  </sheetViews>
  <sheetFormatPr defaultColWidth="8.89453125" defaultRowHeight="14.4" x14ac:dyDescent="0.55000000000000004"/>
  <cols>
    <col min="1" max="1" width="17.1015625" style="3" customWidth="1"/>
    <col min="2" max="2" width="18.3671875" style="3" customWidth="1"/>
    <col min="3" max="3" width="17.62890625" style="3" customWidth="1"/>
    <col min="4" max="4" width="21.47265625" style="3" customWidth="1"/>
    <col min="5" max="5" width="14.3671875" style="3" customWidth="1"/>
    <col min="6" max="6" width="14.62890625" style="3" bestFit="1" customWidth="1"/>
    <col min="7" max="7" width="22.62890625" style="3" customWidth="1"/>
    <col min="8" max="8" width="15.5234375" style="3" customWidth="1"/>
    <col min="9" max="9" width="17.89453125" style="3" customWidth="1"/>
    <col min="10" max="10" width="14.47265625" style="3" customWidth="1"/>
    <col min="11" max="11" width="15.5234375" style="3" customWidth="1"/>
    <col min="12" max="13" width="15.15625" style="3" customWidth="1"/>
    <col min="14" max="14" width="15.1015625" style="3" customWidth="1"/>
    <col min="15" max="15" width="14.89453125" style="3" customWidth="1"/>
    <col min="16" max="16" width="15.15625" style="3" customWidth="1"/>
    <col min="17" max="17" width="15.1015625" style="3" customWidth="1"/>
    <col min="18" max="18" width="16.1015625" style="3" customWidth="1"/>
    <col min="19" max="19" width="17.62890625" style="3" customWidth="1"/>
    <col min="20" max="20" width="14.3671875" style="3" customWidth="1"/>
    <col min="21" max="21" width="17.62890625" style="3" customWidth="1"/>
    <col min="22" max="16384" width="8.89453125" style="3"/>
  </cols>
  <sheetData>
    <row r="1" spans="1:13" ht="15.6" x14ac:dyDescent="0.55000000000000004">
      <c r="A1" s="30" t="s">
        <v>76</v>
      </c>
      <c r="B1" s="30"/>
      <c r="C1" s="30"/>
      <c r="D1" s="40"/>
      <c r="E1" s="40"/>
      <c r="F1" s="40"/>
      <c r="G1" s="40"/>
      <c r="H1" s="40"/>
      <c r="I1" s="40"/>
      <c r="J1" s="40"/>
      <c r="K1" s="40"/>
      <c r="L1" s="40"/>
      <c r="M1" s="40"/>
    </row>
    <row r="2" spans="1:13" ht="15.6" x14ac:dyDescent="0.55000000000000004">
      <c r="A2" s="5" t="s">
        <v>64</v>
      </c>
      <c r="B2" s="30"/>
      <c r="C2" s="30"/>
      <c r="D2" s="40"/>
      <c r="E2" s="40"/>
      <c r="F2" s="40"/>
      <c r="G2" s="40"/>
      <c r="H2" s="40"/>
      <c r="I2" s="40"/>
      <c r="J2" s="40"/>
      <c r="K2" s="40"/>
      <c r="L2" s="40"/>
      <c r="M2" s="40"/>
    </row>
    <row r="3" spans="1:13" s="2" customFormat="1" x14ac:dyDescent="0.55000000000000004">
      <c r="A3" s="5" t="s">
        <v>62</v>
      </c>
    </row>
    <row r="4" spans="1:13" s="41" customFormat="1" x14ac:dyDescent="0.55000000000000004">
      <c r="A4" s="6" t="s">
        <v>77</v>
      </c>
    </row>
    <row r="5" spans="1:13" ht="60" customHeight="1" x14ac:dyDescent="0.55000000000000004">
      <c r="A5" s="14" t="s">
        <v>26</v>
      </c>
      <c r="B5" s="14" t="s">
        <v>27</v>
      </c>
      <c r="C5" s="42" t="s">
        <v>160</v>
      </c>
      <c r="D5" s="42" t="s">
        <v>161</v>
      </c>
      <c r="F5" s="16"/>
      <c r="G5" s="16"/>
      <c r="H5" s="16"/>
      <c r="I5" s="16"/>
      <c r="J5" s="16"/>
      <c r="K5" s="16"/>
      <c r="L5" s="16"/>
      <c r="M5" s="16"/>
    </row>
    <row r="6" spans="1:13" ht="26.4" customHeight="1" x14ac:dyDescent="0.55000000000000004">
      <c r="A6" s="43" t="s">
        <v>200</v>
      </c>
      <c r="B6" s="43" t="s">
        <v>2</v>
      </c>
      <c r="C6" s="119">
        <v>247</v>
      </c>
      <c r="D6" s="119">
        <v>277</v>
      </c>
      <c r="F6" s="16"/>
      <c r="G6" s="16"/>
      <c r="H6" s="16"/>
      <c r="I6" s="16"/>
      <c r="J6" s="16"/>
      <c r="K6" s="16"/>
      <c r="L6" s="16"/>
      <c r="M6" s="16"/>
    </row>
    <row r="7" spans="1:13" x14ac:dyDescent="0.55000000000000004">
      <c r="A7" s="16"/>
      <c r="B7" s="16"/>
      <c r="C7" s="16"/>
      <c r="D7" s="16"/>
      <c r="E7" s="16"/>
      <c r="F7" s="16"/>
      <c r="G7" s="16"/>
    </row>
    <row r="8" spans="1:13" ht="51.9" x14ac:dyDescent="0.55000000000000004">
      <c r="A8" s="20" t="s">
        <v>162</v>
      </c>
      <c r="B8" s="44" t="s">
        <v>46</v>
      </c>
      <c r="C8" s="44" t="s">
        <v>45</v>
      </c>
      <c r="D8" s="44" t="s">
        <v>72</v>
      </c>
      <c r="E8" s="45" t="s">
        <v>88</v>
      </c>
      <c r="F8" s="45" t="s">
        <v>89</v>
      </c>
      <c r="G8" s="46" t="s">
        <v>163</v>
      </c>
      <c r="H8" s="46" t="s">
        <v>164</v>
      </c>
    </row>
    <row r="9" spans="1:13" x14ac:dyDescent="0.55000000000000004">
      <c r="A9" s="115" t="s">
        <v>2</v>
      </c>
      <c r="B9" s="115" t="s">
        <v>212</v>
      </c>
      <c r="C9" s="115" t="s">
        <v>200</v>
      </c>
      <c r="D9" s="115" t="s">
        <v>213</v>
      </c>
      <c r="E9" s="116">
        <v>308</v>
      </c>
      <c r="F9" s="116">
        <v>245</v>
      </c>
      <c r="G9" s="116">
        <f>ROUND((100*(308-245)/245),2)</f>
        <v>25.71</v>
      </c>
      <c r="H9" s="117">
        <v>26</v>
      </c>
    </row>
    <row r="10" spans="1:13" x14ac:dyDescent="0.55000000000000004">
      <c r="A10" s="115" t="s">
        <v>2</v>
      </c>
      <c r="B10" s="115" t="s">
        <v>214</v>
      </c>
      <c r="C10" s="115" t="s">
        <v>220</v>
      </c>
      <c r="D10" s="115" t="s">
        <v>213</v>
      </c>
      <c r="E10" s="116">
        <v>4</v>
      </c>
      <c r="F10" s="116">
        <v>3</v>
      </c>
      <c r="G10" s="116">
        <f>ROUND((100*(4-3)/3),2)</f>
        <v>33.33</v>
      </c>
      <c r="H10" s="117">
        <v>400</v>
      </c>
    </row>
    <row r="11" spans="1:13" x14ac:dyDescent="0.55000000000000004">
      <c r="A11" s="115" t="s">
        <v>2</v>
      </c>
      <c r="B11" t="s">
        <v>215</v>
      </c>
      <c r="C11" s="118">
        <v>43837</v>
      </c>
      <c r="D11" s="115" t="s">
        <v>213</v>
      </c>
      <c r="E11" s="116">
        <v>1</v>
      </c>
      <c r="F11" s="116">
        <v>1</v>
      </c>
      <c r="G11" s="116">
        <v>0</v>
      </c>
      <c r="H11" s="117" t="s">
        <v>216</v>
      </c>
    </row>
    <row r="12" spans="1:13" x14ac:dyDescent="0.55000000000000004">
      <c r="A12" s="115" t="s">
        <v>2</v>
      </c>
      <c r="B12" s="115" t="s">
        <v>217</v>
      </c>
      <c r="C12" s="118" t="s">
        <v>219</v>
      </c>
      <c r="D12" s="115" t="s">
        <v>218</v>
      </c>
      <c r="E12" s="116">
        <v>277</v>
      </c>
      <c r="F12" s="116">
        <v>274</v>
      </c>
      <c r="G12" s="116">
        <f>ROUND((100*(277-274)/274),2)</f>
        <v>1.0900000000000001</v>
      </c>
      <c r="H12" s="117" t="s">
        <v>208</v>
      </c>
    </row>
    <row r="13" spans="1:13" ht="25.8" x14ac:dyDescent="0.55000000000000004">
      <c r="A13" s="115" t="s">
        <v>2</v>
      </c>
      <c r="B13" s="24" t="s">
        <v>223</v>
      </c>
      <c r="C13" s="118" t="s">
        <v>219</v>
      </c>
      <c r="D13" s="115" t="s">
        <v>213</v>
      </c>
      <c r="E13" s="47">
        <v>2</v>
      </c>
      <c r="F13" s="47">
        <v>1</v>
      </c>
      <c r="G13" s="116">
        <f>ROUND((100*(2-1)/1),2)</f>
        <v>100</v>
      </c>
      <c r="H13" s="47">
        <v>0.5</v>
      </c>
    </row>
    <row r="14" spans="1:13" x14ac:dyDescent="0.55000000000000004">
      <c r="A14" s="24"/>
      <c r="B14" s="24"/>
      <c r="C14" s="24"/>
      <c r="D14" s="24"/>
      <c r="E14" s="47"/>
      <c r="F14" s="47"/>
      <c r="G14" s="47"/>
      <c r="H14" s="47"/>
    </row>
    <row r="15" spans="1:13" x14ac:dyDescent="0.55000000000000004">
      <c r="A15" s="24"/>
      <c r="B15" s="24"/>
      <c r="C15" s="24"/>
      <c r="D15" s="24"/>
      <c r="E15" s="47"/>
      <c r="F15" s="47"/>
      <c r="G15" s="47"/>
      <c r="H15" s="47"/>
    </row>
    <row r="16" spans="1:13" x14ac:dyDescent="0.55000000000000004">
      <c r="A16" s="24"/>
      <c r="B16" s="24"/>
      <c r="C16" s="24"/>
      <c r="D16" s="24"/>
      <c r="E16" s="47"/>
      <c r="F16" s="47"/>
      <c r="G16" s="47"/>
      <c r="H16" s="47"/>
    </row>
    <row r="18" spans="1:20" ht="15.6" x14ac:dyDescent="0.6">
      <c r="A18" s="14" t="s">
        <v>131</v>
      </c>
      <c r="B18" s="144" t="s">
        <v>165</v>
      </c>
      <c r="C18" s="145"/>
      <c r="D18" s="145"/>
      <c r="E18" s="145"/>
      <c r="F18" s="145"/>
      <c r="G18" s="145"/>
      <c r="H18" s="145"/>
      <c r="I18" s="145"/>
      <c r="J18" s="145"/>
      <c r="K18" s="145"/>
      <c r="L18" s="145"/>
      <c r="M18" s="145"/>
      <c r="N18" s="145"/>
      <c r="O18" s="145"/>
      <c r="P18" s="145"/>
      <c r="Q18" s="145"/>
      <c r="R18" s="145"/>
      <c r="S18" s="145"/>
    </row>
    <row r="19" spans="1:20" ht="88" customHeight="1" x14ac:dyDescent="0.55000000000000004">
      <c r="A19" s="48" t="s">
        <v>236</v>
      </c>
      <c r="B19" s="148" t="s">
        <v>139</v>
      </c>
      <c r="C19" s="150"/>
      <c r="D19" s="146" t="s">
        <v>134</v>
      </c>
      <c r="E19" s="147"/>
      <c r="F19" s="148" t="s">
        <v>114</v>
      </c>
      <c r="G19" s="150"/>
      <c r="H19" s="148" t="s">
        <v>115</v>
      </c>
      <c r="I19" s="150"/>
      <c r="J19" s="148" t="s">
        <v>117</v>
      </c>
      <c r="K19" s="150"/>
      <c r="L19" s="148" t="s">
        <v>116</v>
      </c>
      <c r="M19" s="150"/>
      <c r="N19" s="146" t="s">
        <v>118</v>
      </c>
      <c r="O19" s="147"/>
      <c r="P19" s="146" t="s">
        <v>140</v>
      </c>
      <c r="Q19" s="147"/>
      <c r="R19" s="146" t="s">
        <v>119</v>
      </c>
      <c r="S19" s="147"/>
    </row>
    <row r="20" spans="1:20" ht="51.9" x14ac:dyDescent="0.55000000000000004">
      <c r="A20" s="20" t="s">
        <v>162</v>
      </c>
      <c r="B20" s="21" t="s">
        <v>135</v>
      </c>
      <c r="C20" s="21" t="s">
        <v>141</v>
      </c>
      <c r="D20" s="21" t="s">
        <v>135</v>
      </c>
      <c r="E20" s="21" t="s">
        <v>141</v>
      </c>
      <c r="F20" s="21" t="s">
        <v>135</v>
      </c>
      <c r="G20" s="21" t="s">
        <v>141</v>
      </c>
      <c r="H20" s="21" t="s">
        <v>135</v>
      </c>
      <c r="I20" s="21" t="s">
        <v>141</v>
      </c>
      <c r="J20" s="21" t="s">
        <v>135</v>
      </c>
      <c r="K20" s="21" t="s">
        <v>141</v>
      </c>
      <c r="L20" s="21" t="s">
        <v>135</v>
      </c>
      <c r="M20" s="21" t="s">
        <v>141</v>
      </c>
      <c r="N20" s="21" t="s">
        <v>135</v>
      </c>
      <c r="O20" s="21" t="s">
        <v>141</v>
      </c>
      <c r="P20" s="21" t="s">
        <v>135</v>
      </c>
      <c r="Q20" s="21" t="s">
        <v>141</v>
      </c>
      <c r="R20" s="21" t="s">
        <v>135</v>
      </c>
      <c r="S20" s="21" t="s">
        <v>141</v>
      </c>
    </row>
    <row r="21" spans="1:20" x14ac:dyDescent="0.55000000000000004">
      <c r="A21" s="115" t="s">
        <v>2</v>
      </c>
      <c r="B21" s="109">
        <v>129</v>
      </c>
      <c r="C21" s="109">
        <f>129-119</f>
        <v>10</v>
      </c>
      <c r="D21" s="109">
        <v>1</v>
      </c>
      <c r="E21" s="109">
        <f>1-2</f>
        <v>-1</v>
      </c>
      <c r="F21" s="109">
        <v>6</v>
      </c>
      <c r="G21" s="109">
        <f>6-6</f>
        <v>0</v>
      </c>
      <c r="H21" s="109">
        <v>9</v>
      </c>
      <c r="I21" s="109">
        <f>9-9</f>
        <v>0</v>
      </c>
      <c r="J21" s="109">
        <v>58</v>
      </c>
      <c r="K21" s="109">
        <f>58-59</f>
        <v>-1</v>
      </c>
      <c r="L21" s="109">
        <v>104</v>
      </c>
      <c r="M21" s="109">
        <f>104-42</f>
        <v>62</v>
      </c>
      <c r="N21" s="109">
        <v>0</v>
      </c>
      <c r="O21" s="109">
        <v>0</v>
      </c>
      <c r="P21" s="109">
        <v>1</v>
      </c>
      <c r="Q21" s="109">
        <f>1-0</f>
        <v>1</v>
      </c>
      <c r="R21" s="109">
        <v>0</v>
      </c>
      <c r="S21" s="109">
        <f>8-8</f>
        <v>0</v>
      </c>
      <c r="T21" t="s">
        <v>212</v>
      </c>
    </row>
    <row r="22" spans="1:20" x14ac:dyDescent="0.55000000000000004">
      <c r="A22" s="115" t="s">
        <v>2</v>
      </c>
      <c r="B22" s="109">
        <v>4</v>
      </c>
      <c r="C22" s="109">
        <f>4-3</f>
        <v>1</v>
      </c>
      <c r="D22" s="109">
        <v>4</v>
      </c>
      <c r="E22" s="109">
        <f>4-3</f>
        <v>1</v>
      </c>
      <c r="F22" s="109">
        <v>4</v>
      </c>
      <c r="G22" s="109">
        <f>4-3</f>
        <v>1</v>
      </c>
      <c r="H22" s="109">
        <v>4</v>
      </c>
      <c r="I22" s="109">
        <f>4-3</f>
        <v>1</v>
      </c>
      <c r="J22" s="109">
        <v>4</v>
      </c>
      <c r="K22" s="109">
        <f>4-3</f>
        <v>1</v>
      </c>
      <c r="L22" s="109">
        <v>4</v>
      </c>
      <c r="M22" s="109">
        <f>4-3</f>
        <v>1</v>
      </c>
      <c r="N22" s="109">
        <v>0</v>
      </c>
      <c r="O22" s="109">
        <v>0</v>
      </c>
      <c r="P22" s="109">
        <v>1</v>
      </c>
      <c r="Q22" s="109">
        <f>1-0</f>
        <v>1</v>
      </c>
      <c r="R22" s="109">
        <v>0</v>
      </c>
      <c r="S22" s="109">
        <v>0</v>
      </c>
      <c r="T22" t="s">
        <v>214</v>
      </c>
    </row>
    <row r="23" spans="1:20" x14ac:dyDescent="0.55000000000000004">
      <c r="A23" s="120" t="s">
        <v>2</v>
      </c>
      <c r="B23" s="109">
        <v>27</v>
      </c>
      <c r="C23" s="109">
        <f>27-26</f>
        <v>1</v>
      </c>
      <c r="D23" s="109">
        <v>17</v>
      </c>
      <c r="E23" s="109">
        <f>17-17</f>
        <v>0</v>
      </c>
      <c r="F23" s="109">
        <v>20</v>
      </c>
      <c r="G23" s="109">
        <f>20-20</f>
        <v>0</v>
      </c>
      <c r="H23" s="109">
        <v>23</v>
      </c>
      <c r="I23" s="109">
        <f>23-23</f>
        <v>0</v>
      </c>
      <c r="J23" s="109">
        <v>131</v>
      </c>
      <c r="K23" s="109">
        <f>131-131</f>
        <v>0</v>
      </c>
      <c r="L23" s="109">
        <v>44</v>
      </c>
      <c r="M23" s="109">
        <f>44-42</f>
        <v>2</v>
      </c>
      <c r="N23" s="109">
        <v>0</v>
      </c>
      <c r="O23" s="109">
        <f>ROUND(100*((8-8)/8),2)</f>
        <v>0</v>
      </c>
      <c r="P23" s="109">
        <v>15</v>
      </c>
      <c r="Q23" s="109">
        <f>15-15</f>
        <v>0</v>
      </c>
      <c r="R23" s="109">
        <v>0</v>
      </c>
      <c r="S23" s="109">
        <v>0</v>
      </c>
      <c r="T23" s="121" t="s">
        <v>217</v>
      </c>
    </row>
    <row r="24" spans="1:20" x14ac:dyDescent="0.55000000000000004">
      <c r="A24" s="49"/>
      <c r="B24" s="50"/>
      <c r="C24" s="50"/>
      <c r="D24" s="50"/>
      <c r="E24" s="50"/>
      <c r="F24" s="50"/>
      <c r="G24" s="50"/>
      <c r="H24" s="50"/>
      <c r="I24" s="50"/>
      <c r="J24" s="50"/>
      <c r="K24" s="50"/>
      <c r="L24" s="50"/>
      <c r="M24" s="50"/>
      <c r="N24" s="50"/>
      <c r="O24" s="50"/>
      <c r="P24" s="50"/>
      <c r="Q24" s="50"/>
      <c r="R24" s="50"/>
      <c r="S24" s="50"/>
    </row>
    <row r="25" spans="1:20" x14ac:dyDescent="0.55000000000000004">
      <c r="A25" s="49"/>
      <c r="B25" s="50"/>
      <c r="C25" s="50"/>
      <c r="D25" s="50"/>
      <c r="E25" s="50"/>
      <c r="F25" s="50"/>
      <c r="G25" s="50"/>
      <c r="H25" s="50"/>
      <c r="I25" s="50"/>
      <c r="J25" s="50"/>
      <c r="K25" s="50"/>
      <c r="L25" s="50"/>
      <c r="M25" s="50"/>
      <c r="N25" s="50"/>
      <c r="O25" s="50"/>
      <c r="P25" s="50"/>
      <c r="Q25" s="50"/>
      <c r="R25" s="50"/>
      <c r="S25" s="50"/>
    </row>
    <row r="26" spans="1:20" x14ac:dyDescent="0.55000000000000004">
      <c r="A26" s="49"/>
      <c r="B26" s="50"/>
      <c r="C26" s="50"/>
      <c r="D26" s="50"/>
      <c r="E26" s="50"/>
      <c r="F26" s="50"/>
      <c r="G26" s="50"/>
      <c r="H26" s="50"/>
      <c r="I26" s="50"/>
      <c r="J26" s="50"/>
      <c r="K26" s="50"/>
      <c r="L26" s="50"/>
      <c r="M26" s="50"/>
      <c r="N26" s="50"/>
      <c r="O26" s="50"/>
      <c r="P26" s="50"/>
      <c r="Q26" s="50"/>
      <c r="R26" s="50"/>
      <c r="S26" s="50"/>
    </row>
    <row r="27" spans="1:20" x14ac:dyDescent="0.55000000000000004">
      <c r="A27" s="49"/>
      <c r="B27" s="50"/>
      <c r="C27" s="50"/>
      <c r="D27" s="50"/>
      <c r="E27" s="50"/>
      <c r="F27" s="50"/>
      <c r="G27" s="50"/>
      <c r="H27" s="50"/>
      <c r="I27" s="50"/>
      <c r="J27" s="50"/>
      <c r="K27" s="50"/>
      <c r="L27" s="50"/>
      <c r="M27" s="50"/>
      <c r="N27" s="50"/>
      <c r="O27" s="50"/>
      <c r="P27" s="50"/>
      <c r="Q27" s="50"/>
      <c r="R27" s="50"/>
      <c r="S27" s="50"/>
    </row>
    <row r="28" spans="1:20" x14ac:dyDescent="0.55000000000000004">
      <c r="A28" s="49"/>
      <c r="B28" s="50"/>
      <c r="C28" s="50"/>
      <c r="D28" s="50"/>
      <c r="E28" s="50"/>
      <c r="F28" s="50"/>
      <c r="G28" s="50"/>
      <c r="H28" s="50"/>
      <c r="I28" s="50"/>
      <c r="J28" s="50"/>
      <c r="K28" s="50"/>
      <c r="L28" s="50"/>
      <c r="M28" s="50"/>
      <c r="N28" s="50"/>
      <c r="O28" s="50"/>
      <c r="P28" s="50"/>
      <c r="Q28" s="50"/>
      <c r="R28" s="50"/>
      <c r="S28" s="50"/>
    </row>
    <row r="29" spans="1:20" x14ac:dyDescent="0.55000000000000004">
      <c r="A29" s="36" t="s">
        <v>71</v>
      </c>
      <c r="B29" s="36"/>
      <c r="C29" s="36"/>
      <c r="D29" s="15"/>
      <c r="E29" s="15"/>
      <c r="F29" s="15"/>
      <c r="G29" s="15"/>
      <c r="H29" s="15"/>
      <c r="I29" s="15"/>
      <c r="J29" s="15"/>
      <c r="K29" s="15"/>
      <c r="L29" s="15"/>
      <c r="M29" s="15"/>
    </row>
    <row r="30" spans="1:20" x14ac:dyDescent="0.55000000000000004">
      <c r="A30" s="36" t="s">
        <v>32</v>
      </c>
      <c r="B30" s="36"/>
      <c r="C30" s="36"/>
      <c r="D30" s="15"/>
      <c r="E30" s="15"/>
      <c r="F30" s="15"/>
      <c r="G30" s="15"/>
      <c r="H30" s="15"/>
      <c r="I30" s="15"/>
      <c r="J30" s="15"/>
      <c r="K30" s="15"/>
      <c r="L30" s="15"/>
      <c r="M30" s="15"/>
    </row>
    <row r="31" spans="1:20" x14ac:dyDescent="0.55000000000000004">
      <c r="A31" s="51" t="s">
        <v>91</v>
      </c>
      <c r="B31" s="36"/>
      <c r="C31" s="36"/>
      <c r="D31" s="15"/>
      <c r="E31" s="15"/>
      <c r="F31" s="15"/>
      <c r="G31" s="15"/>
      <c r="H31" s="15"/>
      <c r="I31" s="15"/>
      <c r="J31" s="15"/>
      <c r="K31" s="15"/>
      <c r="L31" s="15"/>
      <c r="M31" s="15"/>
    </row>
    <row r="32" spans="1:20" x14ac:dyDescent="0.55000000000000004">
      <c r="A32" s="51" t="s">
        <v>90</v>
      </c>
    </row>
    <row r="33" spans="1:17" s="53" customFormat="1" x14ac:dyDescent="0.55000000000000004">
      <c r="A33" s="36" t="s">
        <v>87</v>
      </c>
      <c r="B33" s="52"/>
      <c r="C33" s="52"/>
      <c r="D33" s="52"/>
    </row>
    <row r="34" spans="1:17" x14ac:dyDescent="0.55000000000000004">
      <c r="A34" s="51" t="s">
        <v>138</v>
      </c>
      <c r="B34" s="36"/>
      <c r="C34" s="36"/>
      <c r="D34" s="15"/>
      <c r="E34" s="15"/>
      <c r="F34" s="15"/>
      <c r="G34" s="15"/>
      <c r="H34" s="15"/>
      <c r="I34" s="15"/>
      <c r="J34" s="15"/>
      <c r="K34" s="15"/>
      <c r="L34" s="15"/>
      <c r="M34" s="15"/>
    </row>
    <row r="35" spans="1:17" x14ac:dyDescent="0.55000000000000004">
      <c r="A35" s="54" t="s">
        <v>136</v>
      </c>
      <c r="B35" s="36"/>
      <c r="C35" s="36"/>
      <c r="D35" s="15"/>
      <c r="E35" s="15"/>
      <c r="F35" s="15"/>
      <c r="G35" s="15"/>
      <c r="H35" s="15"/>
      <c r="I35" s="15"/>
      <c r="J35" s="15"/>
      <c r="K35" s="15"/>
      <c r="L35" s="15"/>
      <c r="M35" s="15"/>
    </row>
    <row r="36" spans="1:17" x14ac:dyDescent="0.55000000000000004">
      <c r="A36" s="51" t="s">
        <v>133</v>
      </c>
    </row>
    <row r="37" spans="1:17" x14ac:dyDescent="0.55000000000000004">
      <c r="A37" s="51"/>
    </row>
    <row r="39" spans="1:17" s="7" customFormat="1" ht="15.7" customHeight="1" x14ac:dyDescent="0.55000000000000004">
      <c r="A39" s="6" t="s">
        <v>78</v>
      </c>
    </row>
    <row r="40" spans="1:17" ht="26.1" x14ac:dyDescent="0.55000000000000004">
      <c r="A40" s="55" t="s">
        <v>26</v>
      </c>
      <c r="B40" s="14" t="s">
        <v>27</v>
      </c>
      <c r="C40" s="14" t="s">
        <v>166</v>
      </c>
      <c r="D40" s="15"/>
      <c r="E40" s="15"/>
      <c r="F40" s="15"/>
      <c r="G40" s="15"/>
      <c r="H40" s="15"/>
      <c r="I40" s="15"/>
      <c r="J40" s="15"/>
      <c r="K40" s="16"/>
      <c r="L40" s="16"/>
      <c r="M40" s="40"/>
    </row>
    <row r="41" spans="1:17" x14ac:dyDescent="0.55000000000000004">
      <c r="A41" s="35" t="s">
        <v>200</v>
      </c>
      <c r="B41" s="35" t="s">
        <v>2</v>
      </c>
      <c r="C41" s="50" t="s">
        <v>221</v>
      </c>
      <c r="D41" s="15"/>
      <c r="E41" s="15"/>
      <c r="F41" s="15"/>
      <c r="G41" s="15"/>
      <c r="H41" s="15"/>
      <c r="I41" s="15"/>
      <c r="J41" s="40"/>
      <c r="K41" s="40"/>
      <c r="M41" s="40"/>
    </row>
    <row r="42" spans="1:17" x14ac:dyDescent="0.55000000000000004">
      <c r="D42" s="56" t="s">
        <v>41</v>
      </c>
      <c r="E42" s="57"/>
      <c r="F42" s="57"/>
      <c r="G42" s="57"/>
      <c r="H42" s="58"/>
      <c r="I42" s="56" t="s">
        <v>96</v>
      </c>
      <c r="J42" s="57"/>
      <c r="K42" s="57"/>
      <c r="L42" s="57"/>
      <c r="M42" s="57"/>
      <c r="N42" s="57"/>
      <c r="O42" s="57"/>
      <c r="P42" s="57"/>
      <c r="Q42" s="58"/>
    </row>
    <row r="43" spans="1:17" ht="39" x14ac:dyDescent="0.55000000000000004">
      <c r="A43" s="20" t="s">
        <v>40</v>
      </c>
      <c r="B43" s="20" t="s">
        <v>44</v>
      </c>
      <c r="C43" s="20" t="s">
        <v>43</v>
      </c>
      <c r="D43" s="21" t="s">
        <v>167</v>
      </c>
      <c r="E43" s="21" t="s">
        <v>168</v>
      </c>
      <c r="F43" s="21" t="s">
        <v>169</v>
      </c>
      <c r="G43" s="21" t="s">
        <v>170</v>
      </c>
      <c r="H43" s="59" t="s">
        <v>171</v>
      </c>
      <c r="I43" s="21" t="s">
        <v>172</v>
      </c>
      <c r="J43" s="21" t="s">
        <v>70</v>
      </c>
      <c r="K43" s="59" t="s">
        <v>173</v>
      </c>
      <c r="L43" s="21" t="s">
        <v>174</v>
      </c>
      <c r="M43" s="21" t="s">
        <v>68</v>
      </c>
      <c r="N43" s="59" t="s">
        <v>175</v>
      </c>
      <c r="O43" s="21" t="s">
        <v>176</v>
      </c>
      <c r="P43" s="21" t="s">
        <v>53</v>
      </c>
      <c r="Q43" s="59" t="s">
        <v>177</v>
      </c>
    </row>
    <row r="44" spans="1:17" ht="25.8" x14ac:dyDescent="0.55000000000000004">
      <c r="A44" s="35" t="s">
        <v>224</v>
      </c>
      <c r="B44" s="109" t="s">
        <v>222</v>
      </c>
      <c r="C44" s="24" t="s">
        <v>226</v>
      </c>
      <c r="D44" s="110" t="s">
        <v>230</v>
      </c>
      <c r="E44" s="110">
        <v>1071</v>
      </c>
      <c r="F44" s="50" t="s">
        <v>234</v>
      </c>
      <c r="G44" s="110" t="s">
        <v>231</v>
      </c>
      <c r="H44" s="50">
        <f>ROUND(100*((8300-13056)/13056),2)</f>
        <v>-36.43</v>
      </c>
      <c r="I44" s="50"/>
      <c r="J44" s="50"/>
      <c r="K44" s="50"/>
      <c r="L44" s="125">
        <v>9612134</v>
      </c>
      <c r="M44" s="124">
        <v>8042796</v>
      </c>
      <c r="N44" s="124">
        <f>ROUND(100*((9612134-8042796)/8042796),2)</f>
        <v>19.510000000000002</v>
      </c>
      <c r="O44" s="125">
        <v>73487</v>
      </c>
      <c r="P44" s="124">
        <v>73156</v>
      </c>
      <c r="Q44" s="124">
        <f>ROUND(100*((73487-73156)/73156),2)</f>
        <v>0.45</v>
      </c>
    </row>
    <row r="45" spans="1:17" ht="25.8" x14ac:dyDescent="0.55000000000000004">
      <c r="A45" s="35" t="s">
        <v>224</v>
      </c>
      <c r="B45" s="109" t="s">
        <v>212</v>
      </c>
      <c r="C45" s="24" t="s">
        <v>226</v>
      </c>
      <c r="D45" s="110" t="s">
        <v>229</v>
      </c>
      <c r="E45" s="110">
        <v>132.6</v>
      </c>
      <c r="F45" s="50" t="s">
        <v>233</v>
      </c>
      <c r="G45" s="110" t="s">
        <v>232</v>
      </c>
      <c r="H45" s="50">
        <f>ROUND(100*((2215-552)/552),2)</f>
        <v>301.27</v>
      </c>
      <c r="I45" s="50"/>
      <c r="J45" s="50"/>
      <c r="K45" s="50"/>
      <c r="L45" s="109" t="s">
        <v>235</v>
      </c>
      <c r="M45" s="109" t="s">
        <v>235</v>
      </c>
      <c r="N45" s="109" t="s">
        <v>235</v>
      </c>
      <c r="O45" s="110"/>
      <c r="P45" s="109" t="s">
        <v>235</v>
      </c>
      <c r="Q45" s="109" t="s">
        <v>235</v>
      </c>
    </row>
    <row r="46" spans="1:17" ht="25.8" x14ac:dyDescent="0.55000000000000004">
      <c r="A46" s="35" t="s">
        <v>224</v>
      </c>
      <c r="B46" s="122" t="s">
        <v>223</v>
      </c>
      <c r="C46" s="24" t="s">
        <v>226</v>
      </c>
      <c r="D46" s="110" t="s">
        <v>227</v>
      </c>
      <c r="E46" s="110">
        <v>3.8</v>
      </c>
      <c r="F46" s="50">
        <v>7</v>
      </c>
      <c r="G46" s="110">
        <v>69</v>
      </c>
      <c r="H46" s="50">
        <f>ROUND(100*((7-69)/69),2)</f>
        <v>-89.86</v>
      </c>
      <c r="I46" s="50"/>
      <c r="J46" s="50"/>
      <c r="K46" s="50"/>
      <c r="L46" s="109" t="s">
        <v>235</v>
      </c>
      <c r="M46" s="109" t="s">
        <v>235</v>
      </c>
      <c r="N46" s="109" t="s">
        <v>235</v>
      </c>
      <c r="O46" s="110"/>
      <c r="P46" s="109"/>
      <c r="Q46" s="109"/>
    </row>
    <row r="47" spans="1:17" ht="24.6" x14ac:dyDescent="0.55000000000000004">
      <c r="A47" s="35" t="s">
        <v>225</v>
      </c>
      <c r="B47" s="123" t="s">
        <v>215</v>
      </c>
      <c r="C47" s="24" t="s">
        <v>226</v>
      </c>
      <c r="D47" s="110" t="s">
        <v>228</v>
      </c>
      <c r="E47" s="50" t="s">
        <v>216</v>
      </c>
      <c r="F47" s="50" t="s">
        <v>216</v>
      </c>
      <c r="G47" s="50" t="s">
        <v>216</v>
      </c>
      <c r="H47" s="50"/>
      <c r="I47" s="50"/>
      <c r="J47" s="50"/>
      <c r="K47" s="50"/>
      <c r="L47" s="110" t="s">
        <v>235</v>
      </c>
      <c r="M47" s="109" t="s">
        <v>235</v>
      </c>
      <c r="N47" s="109" t="s">
        <v>235</v>
      </c>
      <c r="O47" s="110"/>
      <c r="P47" s="109"/>
      <c r="Q47" s="109"/>
    </row>
    <row r="48" spans="1:17" x14ac:dyDescent="0.55000000000000004">
      <c r="A48" s="51" t="s">
        <v>94</v>
      </c>
      <c r="B48" s="36"/>
      <c r="C48" s="15"/>
      <c r="D48" s="15"/>
      <c r="E48" s="15"/>
      <c r="F48" s="15"/>
      <c r="G48" s="15"/>
      <c r="H48" s="15"/>
      <c r="I48" s="15"/>
      <c r="J48" s="15"/>
      <c r="K48" s="15"/>
      <c r="M48" s="15"/>
    </row>
    <row r="49" spans="1:13" x14ac:dyDescent="0.55000000000000004">
      <c r="A49" s="51" t="s">
        <v>95</v>
      </c>
      <c r="B49" s="36"/>
      <c r="C49" s="15"/>
      <c r="D49" s="15"/>
      <c r="E49" s="15"/>
      <c r="F49" s="15"/>
      <c r="G49" s="15"/>
      <c r="H49" s="15"/>
      <c r="I49" s="15"/>
      <c r="J49" s="15"/>
      <c r="K49" s="15"/>
      <c r="L49" s="15"/>
      <c r="M49" s="15"/>
    </row>
    <row r="50" spans="1:13" x14ac:dyDescent="0.55000000000000004">
      <c r="A50" s="51" t="s">
        <v>92</v>
      </c>
      <c r="B50" s="36"/>
      <c r="C50" s="15"/>
      <c r="D50" s="15"/>
      <c r="E50" s="15"/>
      <c r="F50" s="15"/>
      <c r="G50" s="15"/>
      <c r="H50" s="15"/>
      <c r="I50" s="15"/>
      <c r="J50" s="15"/>
      <c r="K50" s="15"/>
      <c r="L50" s="15"/>
      <c r="M50" s="15"/>
    </row>
    <row r="51" spans="1:13" x14ac:dyDescent="0.55000000000000004">
      <c r="A51" s="51" t="s">
        <v>93</v>
      </c>
      <c r="B51" s="36"/>
      <c r="C51" s="15"/>
      <c r="D51" s="15"/>
      <c r="E51" s="15"/>
      <c r="F51" s="15"/>
      <c r="G51" s="15"/>
      <c r="H51" s="15"/>
      <c r="I51" s="15"/>
      <c r="J51" s="15"/>
      <c r="K51" s="15"/>
      <c r="L51" s="15"/>
      <c r="M51" s="15"/>
    </row>
    <row r="52" spans="1:13" x14ac:dyDescent="0.55000000000000004">
      <c r="A52" s="51"/>
      <c r="B52" s="36"/>
      <c r="C52" s="15"/>
      <c r="D52" s="15"/>
      <c r="E52" s="15"/>
      <c r="F52" s="15"/>
      <c r="G52" s="15"/>
      <c r="H52" s="15"/>
      <c r="I52" s="15"/>
      <c r="J52" s="15"/>
      <c r="K52" s="15"/>
      <c r="L52" s="15"/>
      <c r="M52" s="15"/>
    </row>
    <row r="53" spans="1:13" x14ac:dyDescent="0.55000000000000004">
      <c r="A53" s="36"/>
      <c r="D53" s="60"/>
      <c r="E53" s="60"/>
      <c r="F53" s="60"/>
      <c r="G53" s="60"/>
      <c r="H53" s="60"/>
      <c r="I53" s="60"/>
      <c r="J53" s="60"/>
      <c r="K53" s="60"/>
      <c r="L53" s="60"/>
      <c r="M53" s="60"/>
    </row>
    <row r="54" spans="1:13" x14ac:dyDescent="0.55000000000000004">
      <c r="A54" s="36"/>
      <c r="D54" s="15"/>
      <c r="E54" s="15"/>
      <c r="F54" s="15"/>
      <c r="G54" s="15"/>
      <c r="H54" s="15"/>
      <c r="I54" s="15"/>
      <c r="J54" s="15"/>
      <c r="K54" s="15"/>
      <c r="L54" s="15"/>
      <c r="M54" s="15"/>
    </row>
    <row r="55" spans="1:13" x14ac:dyDescent="0.55000000000000004">
      <c r="A55" s="6" t="s">
        <v>54</v>
      </c>
      <c r="B55" s="27"/>
      <c r="C55" s="61"/>
    </row>
    <row r="56" spans="1:13" ht="180.6" x14ac:dyDescent="0.55000000000000004">
      <c r="A56" s="28" t="s">
        <v>84</v>
      </c>
      <c r="B56" s="28" t="s">
        <v>237</v>
      </c>
      <c r="C56" s="15"/>
    </row>
    <row r="57" spans="1:13" ht="348.3" x14ac:dyDescent="0.55000000000000004">
      <c r="A57" s="28" t="s">
        <v>85</v>
      </c>
      <c r="B57" s="28" t="s">
        <v>238</v>
      </c>
      <c r="C57" s="15"/>
    </row>
  </sheetData>
  <mergeCells count="10">
    <mergeCell ref="B18:S18"/>
    <mergeCell ref="R19:S19"/>
    <mergeCell ref="P19:Q19"/>
    <mergeCell ref="L19:M19"/>
    <mergeCell ref="N19:O19"/>
    <mergeCell ref="B19:C19"/>
    <mergeCell ref="D19:E19"/>
    <mergeCell ref="F19:G19"/>
    <mergeCell ref="H19:I19"/>
    <mergeCell ref="J19:K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26"/>
  <sheetViews>
    <sheetView zoomScaleNormal="100" workbookViewId="0">
      <selection activeCell="B25" sqref="B25"/>
    </sheetView>
  </sheetViews>
  <sheetFormatPr defaultColWidth="9.1015625" defaultRowHeight="14.4" x14ac:dyDescent="0.55000000000000004"/>
  <cols>
    <col min="1" max="1" width="19.62890625" style="34" customWidth="1"/>
    <col min="2" max="2" width="18.62890625" style="34" customWidth="1"/>
    <col min="3" max="3" width="16.89453125" style="34" customWidth="1"/>
    <col min="4" max="5" width="15.47265625" style="34" customWidth="1"/>
    <col min="6" max="7" width="16.1015625" style="34" customWidth="1"/>
    <col min="8" max="8" width="16.15625" style="34" customWidth="1"/>
    <col min="9" max="12" width="22.62890625" style="34" customWidth="1"/>
    <col min="13" max="13" width="28.7890625" style="34" customWidth="1"/>
    <col min="14" max="14" width="26.26171875" style="34" customWidth="1"/>
    <col min="15" max="16384" width="9.1015625" style="34"/>
  </cols>
  <sheetData>
    <row r="1" spans="1:14" s="32" customFormat="1" ht="15.6" x14ac:dyDescent="0.55000000000000004">
      <c r="A1" s="30" t="s">
        <v>109</v>
      </c>
      <c r="B1" s="31"/>
    </row>
    <row r="2" spans="1:14" s="32" customFormat="1" x14ac:dyDescent="0.5">
      <c r="A2" s="5" t="s">
        <v>58</v>
      </c>
    </row>
    <row r="3" spans="1:14" s="32" customFormat="1" ht="15.6" x14ac:dyDescent="0.5">
      <c r="A3" s="5" t="s">
        <v>57</v>
      </c>
      <c r="B3" s="31"/>
    </row>
    <row r="4" spans="1:14" s="1" customFormat="1" x14ac:dyDescent="0.55000000000000004">
      <c r="A4" s="5" t="s">
        <v>62</v>
      </c>
    </row>
    <row r="5" spans="1:14" x14ac:dyDescent="0.55000000000000004">
      <c r="A5" s="14" t="s">
        <v>26</v>
      </c>
      <c r="B5" s="14" t="s">
        <v>27</v>
      </c>
      <c r="C5" s="3"/>
      <c r="D5" s="3"/>
      <c r="E5" s="3"/>
      <c r="F5" s="3"/>
      <c r="G5" s="3"/>
      <c r="H5" s="3"/>
      <c r="I5" s="3"/>
      <c r="J5" s="3"/>
      <c r="K5" s="3"/>
      <c r="L5" s="3"/>
      <c r="M5" s="3"/>
      <c r="N5" s="33"/>
    </row>
    <row r="6" spans="1:14" x14ac:dyDescent="0.55000000000000004">
      <c r="A6" s="18" t="s">
        <v>200</v>
      </c>
      <c r="B6" s="18" t="s">
        <v>2</v>
      </c>
      <c r="C6" s="3"/>
      <c r="D6" s="3"/>
      <c r="E6" s="3"/>
      <c r="F6" s="3"/>
      <c r="G6" s="3"/>
      <c r="H6" s="3"/>
      <c r="I6" s="3"/>
      <c r="J6" s="3"/>
      <c r="K6" s="3"/>
      <c r="L6" s="3"/>
      <c r="M6" s="3"/>
      <c r="N6" s="33"/>
    </row>
    <row r="7" spans="1:14" ht="39" x14ac:dyDescent="0.55000000000000004">
      <c r="A7" s="20" t="s">
        <v>23</v>
      </c>
      <c r="B7" s="21" t="s">
        <v>47</v>
      </c>
      <c r="C7" s="21" t="s">
        <v>22</v>
      </c>
      <c r="D7" s="21" t="s">
        <v>104</v>
      </c>
      <c r="E7" s="21" t="s">
        <v>110</v>
      </c>
      <c r="F7" s="21" t="s">
        <v>61</v>
      </c>
      <c r="G7" s="21" t="s">
        <v>111</v>
      </c>
      <c r="H7" s="21" t="s">
        <v>107</v>
      </c>
      <c r="I7" s="21" t="s">
        <v>108</v>
      </c>
      <c r="J7" s="21" t="s">
        <v>101</v>
      </c>
      <c r="K7" s="21" t="s">
        <v>102</v>
      </c>
      <c r="L7" s="21" t="s">
        <v>112</v>
      </c>
      <c r="M7" s="21" t="s">
        <v>37</v>
      </c>
      <c r="N7" s="33"/>
    </row>
    <row r="8" spans="1:14" ht="57.6" x14ac:dyDescent="0.55000000000000004">
      <c r="A8" s="126" t="s">
        <v>239</v>
      </c>
      <c r="B8" s="129" t="s">
        <v>65</v>
      </c>
      <c r="C8" s="128" t="s">
        <v>243</v>
      </c>
      <c r="D8" s="129" t="s">
        <v>247</v>
      </c>
      <c r="E8" s="127" t="s">
        <v>216</v>
      </c>
      <c r="F8" s="127" t="s">
        <v>257</v>
      </c>
      <c r="G8" s="127" t="s">
        <v>258</v>
      </c>
      <c r="H8" s="127" t="s">
        <v>259</v>
      </c>
      <c r="I8" s="128" t="s">
        <v>251</v>
      </c>
      <c r="J8" s="35" t="s">
        <v>256</v>
      </c>
      <c r="K8" s="127" t="s">
        <v>260</v>
      </c>
      <c r="L8" s="35" t="s">
        <v>208</v>
      </c>
      <c r="M8" s="35" t="s">
        <v>216</v>
      </c>
    </row>
    <row r="9" spans="1:14" ht="43.2" x14ac:dyDescent="0.55000000000000004">
      <c r="A9" s="126" t="s">
        <v>240</v>
      </c>
      <c r="B9" s="129" t="s">
        <v>66</v>
      </c>
      <c r="C9" s="128" t="s">
        <v>244</v>
      </c>
      <c r="D9" s="129" t="s">
        <v>248</v>
      </c>
      <c r="E9" s="127" t="s">
        <v>216</v>
      </c>
      <c r="F9" s="127" t="s">
        <v>257</v>
      </c>
      <c r="G9" s="127" t="s">
        <v>258</v>
      </c>
      <c r="H9" s="127" t="s">
        <v>259</v>
      </c>
      <c r="I9" s="128" t="s">
        <v>252</v>
      </c>
      <c r="J9" s="35" t="s">
        <v>255</v>
      </c>
      <c r="K9" s="127" t="s">
        <v>260</v>
      </c>
      <c r="L9" s="35" t="s">
        <v>208</v>
      </c>
      <c r="M9" s="35" t="s">
        <v>216</v>
      </c>
    </row>
    <row r="10" spans="1:14" ht="72" x14ac:dyDescent="0.55000000000000004">
      <c r="A10" s="126" t="s">
        <v>241</v>
      </c>
      <c r="B10" s="129" t="s">
        <v>65</v>
      </c>
      <c r="C10" s="128" t="s">
        <v>245</v>
      </c>
      <c r="D10" s="129" t="s">
        <v>249</v>
      </c>
      <c r="E10" s="127" t="s">
        <v>216</v>
      </c>
      <c r="F10" s="127" t="s">
        <v>257</v>
      </c>
      <c r="G10" s="127" t="s">
        <v>258</v>
      </c>
      <c r="H10" s="127" t="s">
        <v>259</v>
      </c>
      <c r="I10" s="128" t="s">
        <v>253</v>
      </c>
      <c r="J10" s="35" t="s">
        <v>256</v>
      </c>
      <c r="K10" s="127" t="s">
        <v>260</v>
      </c>
      <c r="L10" s="35" t="s">
        <v>208</v>
      </c>
      <c r="M10" s="35" t="s">
        <v>216</v>
      </c>
    </row>
    <row r="11" spans="1:14" ht="86.4" x14ac:dyDescent="0.55000000000000004">
      <c r="A11" s="126" t="s">
        <v>242</v>
      </c>
      <c r="B11" s="129" t="s">
        <v>66</v>
      </c>
      <c r="C11" s="128" t="s">
        <v>246</v>
      </c>
      <c r="D11" s="129" t="s">
        <v>250</v>
      </c>
      <c r="E11" s="127" t="s">
        <v>216</v>
      </c>
      <c r="F11" s="127" t="s">
        <v>257</v>
      </c>
      <c r="G11" s="127" t="s">
        <v>258</v>
      </c>
      <c r="H11" s="127" t="s">
        <v>259</v>
      </c>
      <c r="I11" s="128" t="s">
        <v>254</v>
      </c>
      <c r="J11" s="35" t="s">
        <v>256</v>
      </c>
      <c r="K11" s="127" t="s">
        <v>260</v>
      </c>
      <c r="L11" s="35" t="s">
        <v>208</v>
      </c>
      <c r="M11" s="35" t="s">
        <v>216</v>
      </c>
    </row>
    <row r="12" spans="1:14" x14ac:dyDescent="0.55000000000000004">
      <c r="A12" s="24"/>
      <c r="B12" s="24"/>
      <c r="C12" s="35"/>
      <c r="D12" s="35"/>
      <c r="E12" s="35"/>
      <c r="F12" s="35"/>
      <c r="G12" s="35"/>
      <c r="H12" s="35"/>
      <c r="I12" s="35"/>
      <c r="J12" s="35"/>
      <c r="K12" s="35"/>
      <c r="L12" s="35"/>
      <c r="M12" s="35"/>
    </row>
    <row r="13" spans="1:14" x14ac:dyDescent="0.55000000000000004">
      <c r="A13" s="36" t="s">
        <v>48</v>
      </c>
      <c r="B13" s="36"/>
      <c r="C13" s="37"/>
      <c r="D13" s="37"/>
      <c r="E13" s="37"/>
      <c r="F13" s="37"/>
      <c r="G13" s="37"/>
      <c r="H13" s="37"/>
      <c r="I13" s="37"/>
      <c r="J13" s="37"/>
      <c r="K13" s="37"/>
      <c r="L13" s="37"/>
      <c r="M13" s="37"/>
    </row>
    <row r="14" spans="1:14" x14ac:dyDescent="0.55000000000000004">
      <c r="A14" s="36" t="s">
        <v>65</v>
      </c>
      <c r="B14" s="3"/>
      <c r="C14" s="37"/>
      <c r="D14" s="37"/>
      <c r="E14" s="37"/>
      <c r="F14" s="37"/>
      <c r="G14" s="37"/>
      <c r="H14" s="37"/>
      <c r="I14" s="37"/>
      <c r="J14" s="37"/>
      <c r="K14" s="37"/>
      <c r="L14" s="37"/>
      <c r="M14" s="37"/>
    </row>
    <row r="15" spans="1:14" x14ac:dyDescent="0.55000000000000004">
      <c r="A15" s="36" t="s">
        <v>66</v>
      </c>
      <c r="B15" s="3"/>
      <c r="C15" s="37"/>
      <c r="D15" s="37"/>
      <c r="E15" s="37"/>
      <c r="F15" s="37"/>
      <c r="G15" s="37"/>
      <c r="H15" s="37"/>
      <c r="I15" s="37"/>
      <c r="J15" s="37"/>
      <c r="K15" s="37"/>
      <c r="L15" s="37"/>
      <c r="M15" s="37"/>
    </row>
    <row r="16" spans="1:14" x14ac:dyDescent="0.55000000000000004">
      <c r="A16" s="36" t="s">
        <v>69</v>
      </c>
      <c r="B16" s="3"/>
      <c r="C16" s="37"/>
      <c r="D16" s="37"/>
      <c r="E16" s="37"/>
      <c r="F16" s="37"/>
      <c r="G16" s="37"/>
      <c r="H16" s="37"/>
      <c r="I16" s="37"/>
      <c r="J16" s="37"/>
      <c r="K16" s="37"/>
      <c r="L16" s="37"/>
      <c r="M16" s="37"/>
    </row>
    <row r="17" spans="1:13" x14ac:dyDescent="0.55000000000000004">
      <c r="A17" s="36" t="s">
        <v>67</v>
      </c>
      <c r="B17" s="3"/>
      <c r="C17" s="37"/>
      <c r="D17" s="37"/>
      <c r="E17" s="37"/>
      <c r="F17" s="37"/>
      <c r="G17" s="37"/>
      <c r="H17" s="37"/>
      <c r="I17" s="37"/>
      <c r="J17" s="37"/>
      <c r="K17" s="37"/>
      <c r="L17" s="37"/>
      <c r="M17" s="37"/>
    </row>
    <row r="18" spans="1:13" x14ac:dyDescent="0.55000000000000004">
      <c r="A18" s="36" t="s">
        <v>55</v>
      </c>
      <c r="B18" s="3"/>
      <c r="C18" s="37"/>
      <c r="D18" s="37"/>
      <c r="E18" s="37"/>
      <c r="F18" s="37"/>
      <c r="G18" s="37"/>
      <c r="H18" s="37"/>
      <c r="I18" s="37"/>
      <c r="J18" s="37"/>
      <c r="K18" s="37"/>
      <c r="L18" s="37"/>
      <c r="M18" s="37"/>
    </row>
    <row r="19" spans="1:13" x14ac:dyDescent="0.55000000000000004">
      <c r="A19" s="36" t="s">
        <v>105</v>
      </c>
      <c r="B19" s="3"/>
      <c r="C19" s="37"/>
      <c r="D19" s="37"/>
      <c r="E19" s="37"/>
      <c r="F19" s="37"/>
      <c r="G19" s="37"/>
      <c r="H19" s="37"/>
      <c r="I19" s="37"/>
      <c r="J19" s="37"/>
      <c r="K19" s="37"/>
      <c r="L19" s="37"/>
      <c r="M19" s="37"/>
    </row>
    <row r="20" spans="1:13" x14ac:dyDescent="0.55000000000000004">
      <c r="A20" s="36" t="s">
        <v>106</v>
      </c>
      <c r="B20" s="3"/>
      <c r="C20" s="3"/>
      <c r="D20" s="3"/>
      <c r="E20" s="3"/>
      <c r="F20" s="3"/>
      <c r="G20" s="3"/>
      <c r="H20" s="3"/>
      <c r="I20" s="3"/>
      <c r="J20" s="3"/>
      <c r="K20" s="3"/>
      <c r="L20" s="3"/>
      <c r="M20" s="3"/>
    </row>
    <row r="21" spans="1:13" x14ac:dyDescent="0.55000000000000004">
      <c r="A21" s="36" t="s">
        <v>113</v>
      </c>
      <c r="B21" s="3"/>
      <c r="C21" s="3"/>
      <c r="D21" s="3"/>
      <c r="E21" s="3"/>
      <c r="F21" s="3"/>
      <c r="G21" s="3"/>
      <c r="H21" s="3"/>
      <c r="I21" s="3"/>
      <c r="J21" s="3"/>
      <c r="K21" s="3"/>
      <c r="L21" s="3"/>
      <c r="M21" s="3"/>
    </row>
    <row r="22" spans="1:13" x14ac:dyDescent="0.55000000000000004">
      <c r="A22" s="36"/>
      <c r="B22" s="3"/>
      <c r="C22" s="3"/>
      <c r="D22" s="3"/>
      <c r="E22" s="3"/>
      <c r="F22" s="3"/>
      <c r="G22" s="3"/>
      <c r="H22" s="3"/>
      <c r="I22" s="3"/>
      <c r="J22" s="3"/>
      <c r="K22" s="3"/>
      <c r="L22" s="3"/>
      <c r="M22" s="3"/>
    </row>
    <row r="23" spans="1:13" x14ac:dyDescent="0.55000000000000004">
      <c r="A23" s="3"/>
      <c r="B23" s="3"/>
      <c r="C23" s="3"/>
      <c r="D23" s="3"/>
      <c r="E23" s="3"/>
      <c r="F23" s="3"/>
      <c r="G23" s="3"/>
      <c r="H23" s="3"/>
      <c r="I23" s="3"/>
      <c r="J23" s="3"/>
      <c r="K23" s="3"/>
      <c r="L23" s="3"/>
      <c r="M23" s="3"/>
    </row>
    <row r="24" spans="1:13" x14ac:dyDescent="0.55000000000000004">
      <c r="A24" s="6" t="s">
        <v>54</v>
      </c>
      <c r="B24" s="26"/>
      <c r="C24" s="27"/>
      <c r="D24" s="3"/>
      <c r="E24" s="3"/>
      <c r="F24" s="3"/>
      <c r="G24" s="3"/>
      <c r="H24" s="3"/>
      <c r="I24" s="3"/>
      <c r="J24" s="3"/>
      <c r="K24" s="3"/>
      <c r="L24" s="3"/>
      <c r="M24" s="3"/>
    </row>
    <row r="25" spans="1:13" ht="103.2" x14ac:dyDescent="0.55000000000000004">
      <c r="A25" s="38" t="s">
        <v>99</v>
      </c>
      <c r="B25" s="28" t="s">
        <v>261</v>
      </c>
      <c r="C25" s="3"/>
      <c r="D25" s="3"/>
      <c r="E25" s="3"/>
      <c r="F25" s="3"/>
      <c r="G25" s="3"/>
      <c r="H25" s="3"/>
      <c r="I25" s="3"/>
      <c r="J25" s="3"/>
      <c r="K25" s="3"/>
      <c r="L25" s="3"/>
      <c r="M25" s="3"/>
    </row>
    <row r="26" spans="1:13" x14ac:dyDescent="0.55000000000000004">
      <c r="A26" s="39"/>
      <c r="B26" s="39"/>
      <c r="C26"/>
      <c r="D26"/>
      <c r="E26"/>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6"/>
  <sheetViews>
    <sheetView zoomScaleNormal="100" workbookViewId="0">
      <selection activeCell="E10" sqref="E10"/>
    </sheetView>
  </sheetViews>
  <sheetFormatPr defaultColWidth="9.1015625" defaultRowHeight="12.9" x14ac:dyDescent="0.5"/>
  <cols>
    <col min="1" max="1" width="18.89453125" style="13" customWidth="1"/>
    <col min="2" max="2" width="24.15625" style="13" customWidth="1"/>
    <col min="3" max="3" width="20.5234375" style="13" customWidth="1"/>
    <col min="4" max="4" width="20.62890625" style="13" customWidth="1"/>
    <col min="5" max="5" width="21.1015625" style="13" customWidth="1"/>
    <col min="6" max="6" width="19.3671875" style="13" customWidth="1"/>
    <col min="7" max="7" width="25.3671875" style="13" customWidth="1"/>
    <col min="8" max="8" width="31.1015625" style="13" customWidth="1"/>
    <col min="9" max="9" width="23.7890625" style="13" customWidth="1"/>
    <col min="10" max="16384" width="9.1015625" style="13"/>
  </cols>
  <sheetData>
    <row r="1" spans="1:7" ht="15.6" x14ac:dyDescent="0.6">
      <c r="A1" s="4" t="s">
        <v>79</v>
      </c>
      <c r="B1" s="12"/>
    </row>
    <row r="2" spans="1:7" customFormat="1" ht="14.4" x14ac:dyDescent="0.55000000000000004">
      <c r="A2" s="5" t="s">
        <v>59</v>
      </c>
    </row>
    <row r="3" spans="1:7" customFormat="1" ht="14.4" x14ac:dyDescent="0.55000000000000004">
      <c r="A3" s="5" t="s">
        <v>60</v>
      </c>
    </row>
    <row r="4" spans="1:7" s="1" customFormat="1" ht="14.4" x14ac:dyDescent="0.55000000000000004">
      <c r="A4" s="5" t="s">
        <v>62</v>
      </c>
    </row>
    <row r="5" spans="1:7" x14ac:dyDescent="0.5">
      <c r="A5" s="14" t="s">
        <v>26</v>
      </c>
      <c r="B5" s="14" t="s">
        <v>27</v>
      </c>
      <c r="C5" s="15"/>
      <c r="D5" s="16"/>
      <c r="E5" s="16"/>
      <c r="F5" s="16"/>
      <c r="G5" s="17"/>
    </row>
    <row r="6" spans="1:7" x14ac:dyDescent="0.5">
      <c r="A6" s="18" t="s">
        <v>200</v>
      </c>
      <c r="B6" s="19" t="s">
        <v>2</v>
      </c>
      <c r="C6" s="15"/>
      <c r="D6" s="16"/>
      <c r="E6" s="16"/>
      <c r="F6" s="16"/>
      <c r="G6" s="17"/>
    </row>
    <row r="7" spans="1:7" ht="14.5" customHeight="1" x14ac:dyDescent="0.5">
      <c r="A7" s="15"/>
      <c r="B7" s="148" t="s">
        <v>42</v>
      </c>
      <c r="C7" s="149"/>
      <c r="D7" s="150"/>
      <c r="E7" s="15"/>
      <c r="F7" s="15"/>
    </row>
    <row r="8" spans="1:7" ht="38.700000000000003" x14ac:dyDescent="0.5">
      <c r="A8" s="20" t="s">
        <v>97</v>
      </c>
      <c r="B8" s="21" t="s">
        <v>28</v>
      </c>
      <c r="C8" s="21" t="s">
        <v>34</v>
      </c>
      <c r="D8" s="21" t="s">
        <v>33</v>
      </c>
      <c r="E8" s="22" t="s">
        <v>52</v>
      </c>
      <c r="F8" s="22" t="s">
        <v>56</v>
      </c>
    </row>
    <row r="9" spans="1:7" ht="57.6" x14ac:dyDescent="0.5">
      <c r="A9" s="130" t="s">
        <v>203</v>
      </c>
      <c r="B9" s="131" t="s">
        <v>262</v>
      </c>
      <c r="C9" s="131" t="s">
        <v>263</v>
      </c>
      <c r="D9" s="24"/>
      <c r="E9" s="24" t="s">
        <v>216</v>
      </c>
      <c r="F9" s="24" t="s">
        <v>14</v>
      </c>
    </row>
    <row r="10" spans="1:7" ht="43.2" x14ac:dyDescent="0.55000000000000004">
      <c r="A10" s="23" t="s">
        <v>264</v>
      </c>
      <c r="B10" s="131" t="s">
        <v>265</v>
      </c>
      <c r="C10" s="131" t="s">
        <v>266</v>
      </c>
      <c r="D10" s="131" t="s">
        <v>267</v>
      </c>
      <c r="E10" s="134" t="s">
        <v>271</v>
      </c>
      <c r="F10" s="132" t="s">
        <v>269</v>
      </c>
    </row>
    <row r="11" spans="1:7" ht="43.2" x14ac:dyDescent="0.5">
      <c r="A11" s="130" t="s">
        <v>270</v>
      </c>
      <c r="B11" s="131" t="s">
        <v>271</v>
      </c>
      <c r="C11" s="131"/>
      <c r="D11" s="131"/>
      <c r="E11" s="132" t="s">
        <v>216</v>
      </c>
      <c r="F11" s="132" t="s">
        <v>268</v>
      </c>
    </row>
    <row r="12" spans="1:7" x14ac:dyDescent="0.5">
      <c r="A12" s="23"/>
      <c r="B12" s="24"/>
      <c r="C12" s="24"/>
      <c r="D12" s="24"/>
      <c r="E12" s="24"/>
      <c r="F12" s="24"/>
    </row>
    <row r="13" spans="1:7" x14ac:dyDescent="0.5">
      <c r="A13" s="23"/>
      <c r="B13" s="24"/>
      <c r="C13" s="24"/>
      <c r="D13" s="24"/>
      <c r="E13" s="24"/>
      <c r="F13" s="24"/>
    </row>
    <row r="14" spans="1:7" x14ac:dyDescent="0.5">
      <c r="A14" s="23"/>
      <c r="B14" s="23"/>
      <c r="C14" s="23"/>
      <c r="D14" s="23"/>
      <c r="E14" s="24"/>
      <c r="F14" s="24"/>
    </row>
    <row r="15" spans="1:7" x14ac:dyDescent="0.5">
      <c r="A15" s="23"/>
      <c r="B15" s="23"/>
      <c r="C15" s="23"/>
      <c r="D15" s="23"/>
      <c r="E15" s="24"/>
      <c r="F15" s="24"/>
    </row>
    <row r="16" spans="1:7" x14ac:dyDescent="0.5">
      <c r="A16" s="25"/>
      <c r="B16" s="15"/>
      <c r="C16" s="15"/>
      <c r="D16" s="15"/>
      <c r="E16" s="15"/>
      <c r="F16" s="15"/>
    </row>
    <row r="17" spans="1:6" x14ac:dyDescent="0.5">
      <c r="A17" s="15"/>
      <c r="B17" s="15"/>
      <c r="C17" s="15"/>
      <c r="D17" s="15"/>
      <c r="E17" s="15"/>
      <c r="F17" s="15"/>
    </row>
    <row r="18" spans="1:6" ht="14.4" x14ac:dyDescent="0.5">
      <c r="A18" s="6" t="s">
        <v>54</v>
      </c>
      <c r="B18" s="26"/>
      <c r="C18" s="27"/>
      <c r="D18" s="15"/>
      <c r="E18" s="15"/>
      <c r="F18" s="15"/>
    </row>
    <row r="19" spans="1:6" ht="51.6" x14ac:dyDescent="0.55000000000000004">
      <c r="A19" s="28" t="s">
        <v>80</v>
      </c>
      <c r="B19" s="28" t="s">
        <v>272</v>
      </c>
      <c r="C19" s="3"/>
      <c r="D19" s="15"/>
      <c r="E19" s="15"/>
      <c r="F19" s="15"/>
    </row>
    <row r="20" spans="1:6" x14ac:dyDescent="0.5">
      <c r="A20" s="15"/>
      <c r="B20" s="15"/>
      <c r="C20" s="15"/>
      <c r="D20" s="15"/>
      <c r="E20" s="15"/>
      <c r="F20" s="15"/>
    </row>
    <row r="21" spans="1:6" x14ac:dyDescent="0.5">
      <c r="A21" s="15"/>
      <c r="B21" s="15"/>
      <c r="C21" s="15"/>
      <c r="D21" s="15"/>
      <c r="E21" s="15"/>
      <c r="F21" s="15"/>
    </row>
    <row r="22" spans="1:6" x14ac:dyDescent="0.5">
      <c r="A22" s="15"/>
      <c r="B22" s="15"/>
      <c r="C22" s="15"/>
      <c r="D22" s="15"/>
      <c r="E22" s="15"/>
      <c r="F22" s="15"/>
    </row>
    <row r="25" spans="1:6" x14ac:dyDescent="0.5">
      <c r="A25" s="29"/>
      <c r="B25" s="29"/>
    </row>
    <row r="26" spans="1:6" x14ac:dyDescent="0.5">
      <c r="A26" s="29"/>
      <c r="B26" s="29"/>
    </row>
  </sheetData>
  <mergeCells count="1">
    <mergeCell ref="B7:D7"/>
  </mergeCells>
  <hyperlinks>
    <hyperlink ref="B9" r:id="rId1" xr:uid="{E8F93877-EC1A-42CA-A6D0-10D4A52A1FA6}"/>
    <hyperlink ref="C9" r:id="rId2" xr:uid="{63E2C0DA-DDD4-4304-B018-9A86814F6CCF}"/>
    <hyperlink ref="B10" r:id="rId3" xr:uid="{F8F6A65A-E707-4AD4-BA78-4E0320FFF400}"/>
    <hyperlink ref="C10" r:id="rId4" xr:uid="{9A555A2D-DD08-4882-AF60-3A61DB212AC9}"/>
    <hyperlink ref="D10" r:id="rId5" xr:uid="{6226CC86-BD1E-41A5-9342-19BC6562F4F5}"/>
    <hyperlink ref="B11" r:id="rId6" xr:uid="{C620149C-7350-45C0-BABE-9008946424D9}"/>
    <hyperlink ref="E10" r:id="rId7" xr:uid="{E5CEEC2B-D9B6-4D1A-858D-01BAFAEC2C56}"/>
  </hyperlinks>
  <pageMargins left="0.7" right="0.7" top="0.75" bottom="0.75" header="0.3" footer="0.3"/>
  <pageSetup paperSize="9" scale="94" orientation="landscape" horizontalDpi="4294967293"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39"/>
  <sheetViews>
    <sheetView topLeftCell="A13" zoomScale="115" zoomScaleNormal="115" workbookViewId="0">
      <selection activeCell="B27" sqref="B27:D27"/>
    </sheetView>
  </sheetViews>
  <sheetFormatPr defaultColWidth="8.734375" defaultRowHeight="14.4" x14ac:dyDescent="0.55000000000000004"/>
  <cols>
    <col min="1" max="1" width="31.47265625" customWidth="1"/>
    <col min="2" max="2" width="12.15625" customWidth="1"/>
    <col min="3" max="3" width="12.62890625" customWidth="1"/>
    <col min="4" max="4" width="12.26171875" customWidth="1"/>
    <col min="5" max="5" width="13.5234375" customWidth="1"/>
    <col min="6" max="6" width="10.734375" customWidth="1"/>
    <col min="7" max="7" width="14.89453125" customWidth="1"/>
    <col min="8" max="8" width="11.26171875" customWidth="1"/>
    <col min="9" max="9" width="11" customWidth="1"/>
    <col min="10" max="10" width="13.734375" customWidth="1"/>
    <col min="11" max="12" width="13.1015625" customWidth="1"/>
    <col min="13" max="13" width="14.89453125" customWidth="1"/>
  </cols>
  <sheetData>
    <row r="1" spans="1:16" ht="15.6" x14ac:dyDescent="0.6">
      <c r="A1" s="4" t="s">
        <v>143</v>
      </c>
    </row>
    <row r="2" spans="1:16" x14ac:dyDescent="0.55000000000000004">
      <c r="A2" s="5" t="s">
        <v>144</v>
      </c>
    </row>
    <row r="3" spans="1:16" x14ac:dyDescent="0.55000000000000004">
      <c r="A3" s="5" t="s">
        <v>145</v>
      </c>
    </row>
    <row r="4" spans="1:16" s="7" customFormat="1" ht="15.7" customHeight="1" x14ac:dyDescent="0.55000000000000004">
      <c r="A4" s="6" t="s">
        <v>199</v>
      </c>
    </row>
    <row r="5" spans="1:16" x14ac:dyDescent="0.55000000000000004">
      <c r="A5" s="8" t="s">
        <v>54</v>
      </c>
      <c r="B5" s="9"/>
      <c r="C5" s="152"/>
      <c r="D5" s="152"/>
    </row>
    <row r="6" spans="1:16" ht="23.4" x14ac:dyDescent="0.55000000000000004">
      <c r="A6" s="10" t="s">
        <v>199</v>
      </c>
      <c r="B6" s="151" t="s">
        <v>274</v>
      </c>
      <c r="C6" s="151"/>
      <c r="D6" s="151"/>
    </row>
    <row r="8" spans="1:16" x14ac:dyDescent="0.55000000000000004">
      <c r="A8" s="153" t="s">
        <v>187</v>
      </c>
      <c r="B8" s="154"/>
      <c r="C8" s="154"/>
      <c r="D8" s="154"/>
      <c r="E8" s="154"/>
      <c r="F8" s="92"/>
      <c r="G8" s="93"/>
      <c r="H8" s="96"/>
      <c r="I8" s="153" t="s">
        <v>188</v>
      </c>
      <c r="J8" s="154"/>
      <c r="K8" s="154"/>
      <c r="L8" s="154"/>
      <c r="M8" s="154"/>
      <c r="N8" s="154"/>
      <c r="O8" s="92"/>
      <c r="P8" s="93"/>
    </row>
    <row r="9" spans="1:16" x14ac:dyDescent="0.55000000000000004">
      <c r="A9" s="80"/>
      <c r="G9" s="11"/>
      <c r="I9" s="80"/>
      <c r="P9" s="11"/>
    </row>
    <row r="10" spans="1:16" x14ac:dyDescent="0.55000000000000004">
      <c r="A10" s="80"/>
      <c r="G10" s="11"/>
      <c r="I10" s="80"/>
      <c r="P10" s="11"/>
    </row>
    <row r="11" spans="1:16" x14ac:dyDescent="0.55000000000000004">
      <c r="A11" s="80"/>
      <c r="G11" s="11"/>
      <c r="I11" s="80"/>
      <c r="P11" s="11"/>
    </row>
    <row r="12" spans="1:16" x14ac:dyDescent="0.55000000000000004">
      <c r="A12" s="80"/>
      <c r="G12" s="11"/>
      <c r="I12" s="80"/>
      <c r="P12" s="11"/>
    </row>
    <row r="13" spans="1:16" x14ac:dyDescent="0.55000000000000004">
      <c r="A13" s="80"/>
      <c r="G13" s="11"/>
      <c r="I13" s="80"/>
      <c r="P13" s="11"/>
    </row>
    <row r="14" spans="1:16" x14ac:dyDescent="0.55000000000000004">
      <c r="A14" s="80"/>
      <c r="G14" s="11"/>
      <c r="I14" s="80"/>
      <c r="P14" s="11"/>
    </row>
    <row r="15" spans="1:16" x14ac:dyDescent="0.55000000000000004">
      <c r="A15" s="80"/>
      <c r="G15" s="11"/>
      <c r="I15" s="80"/>
      <c r="P15" s="11"/>
    </row>
    <row r="16" spans="1:16" x14ac:dyDescent="0.55000000000000004">
      <c r="A16" s="80"/>
      <c r="G16" s="11"/>
      <c r="I16" s="80"/>
      <c r="P16" s="11"/>
    </row>
    <row r="17" spans="1:16" x14ac:dyDescent="0.55000000000000004">
      <c r="A17" s="80"/>
      <c r="G17" s="11"/>
      <c r="I17" s="80"/>
      <c r="P17" s="11"/>
    </row>
    <row r="18" spans="1:16" x14ac:dyDescent="0.55000000000000004">
      <c r="A18" s="80"/>
      <c r="G18" s="11"/>
      <c r="I18" s="80"/>
      <c r="P18" s="11"/>
    </row>
    <row r="19" spans="1:16" x14ac:dyDescent="0.55000000000000004">
      <c r="A19" s="80"/>
      <c r="G19" s="11"/>
      <c r="I19" s="80"/>
      <c r="P19" s="11"/>
    </row>
    <row r="20" spans="1:16" x14ac:dyDescent="0.55000000000000004">
      <c r="A20" s="80"/>
      <c r="G20" s="11"/>
      <c r="I20" s="80"/>
      <c r="P20" s="11"/>
    </row>
    <row r="21" spans="1:16" x14ac:dyDescent="0.55000000000000004">
      <c r="A21" s="80"/>
      <c r="G21" s="11"/>
      <c r="I21" s="80"/>
      <c r="P21" s="11"/>
    </row>
    <row r="22" spans="1:16" x14ac:dyDescent="0.55000000000000004">
      <c r="A22" s="85"/>
      <c r="B22" s="86"/>
      <c r="C22" s="86"/>
      <c r="D22" s="86"/>
      <c r="E22" s="86"/>
      <c r="F22" s="86"/>
      <c r="G22" s="87"/>
      <c r="I22" s="85"/>
      <c r="J22" s="86"/>
      <c r="K22" s="86"/>
      <c r="L22" s="86"/>
      <c r="M22" s="86"/>
      <c r="N22" s="86"/>
      <c r="O22" s="86"/>
      <c r="P22" s="87"/>
    </row>
    <row r="25" spans="1:16" s="7" customFormat="1" ht="15.7" customHeight="1" x14ac:dyDescent="0.55000000000000004">
      <c r="A25" s="6" t="s">
        <v>151</v>
      </c>
    </row>
    <row r="26" spans="1:16" x14ac:dyDescent="0.55000000000000004">
      <c r="A26" s="8" t="s">
        <v>54</v>
      </c>
      <c r="B26" s="152"/>
      <c r="C26" s="152"/>
      <c r="D26" s="152"/>
    </row>
    <row r="27" spans="1:16" ht="35.1" x14ac:dyDescent="0.55000000000000004">
      <c r="A27" s="10" t="s">
        <v>151</v>
      </c>
      <c r="B27" s="151" t="s">
        <v>275</v>
      </c>
      <c r="C27" s="151"/>
      <c r="D27" s="151"/>
    </row>
    <row r="29" spans="1:16" ht="39" x14ac:dyDescent="0.55000000000000004">
      <c r="A29" s="81" t="s">
        <v>150</v>
      </c>
      <c r="B29" s="82" t="s">
        <v>152</v>
      </c>
      <c r="C29" s="83" t="s">
        <v>153</v>
      </c>
      <c r="D29" s="84" t="s">
        <v>193</v>
      </c>
      <c r="E29" s="82" t="s">
        <v>154</v>
      </c>
      <c r="F29" s="83" t="s">
        <v>155</v>
      </c>
      <c r="G29" s="84" t="s">
        <v>189</v>
      </c>
      <c r="H29" s="82" t="s">
        <v>156</v>
      </c>
      <c r="I29" s="83" t="s">
        <v>157</v>
      </c>
      <c r="J29" s="84" t="s">
        <v>190</v>
      </c>
      <c r="K29" s="82" t="s">
        <v>158</v>
      </c>
      <c r="L29" s="83" t="s">
        <v>159</v>
      </c>
      <c r="M29" s="84" t="s">
        <v>191</v>
      </c>
    </row>
    <row r="30" spans="1:16" s="91" customFormat="1" x14ac:dyDescent="0.55000000000000004">
      <c r="A30" s="133" t="s">
        <v>273</v>
      </c>
      <c r="B30" s="136">
        <v>0</v>
      </c>
      <c r="C30" s="137">
        <v>5102</v>
      </c>
      <c r="D30" s="138">
        <f>(C30-B30)/C30</f>
        <v>1</v>
      </c>
      <c r="E30" s="136">
        <v>0</v>
      </c>
      <c r="F30" s="137">
        <v>8809</v>
      </c>
      <c r="G30" s="138">
        <f>(F30-E30)/F30</f>
        <v>1</v>
      </c>
      <c r="H30" s="136">
        <v>0</v>
      </c>
      <c r="I30" s="137">
        <v>6616</v>
      </c>
      <c r="J30" s="138">
        <f>(I30-H30)/I30</f>
        <v>1</v>
      </c>
      <c r="K30" s="139">
        <v>0</v>
      </c>
      <c r="L30" s="138">
        <v>0.27729999999999999</v>
      </c>
      <c r="M30" s="138">
        <f>(L30-K30)/L30</f>
        <v>1</v>
      </c>
    </row>
    <row r="31" spans="1:16" x14ac:dyDescent="0.55000000000000004">
      <c r="A31" s="135"/>
      <c r="B31" s="88"/>
      <c r="C31" s="89"/>
      <c r="D31" s="90"/>
      <c r="E31" s="88"/>
      <c r="F31" s="89"/>
      <c r="G31" s="90"/>
      <c r="H31" s="88"/>
      <c r="I31" s="89"/>
      <c r="J31" s="90"/>
      <c r="K31" s="88"/>
      <c r="L31" s="89"/>
      <c r="M31" s="90"/>
    </row>
    <row r="32" spans="1:16" x14ac:dyDescent="0.55000000000000004">
      <c r="A32" s="95" t="s">
        <v>192</v>
      </c>
    </row>
    <row r="35" spans="1:4" x14ac:dyDescent="0.55000000000000004">
      <c r="A35" s="6" t="s">
        <v>198</v>
      </c>
      <c r="B35" s="6"/>
    </row>
    <row r="36" spans="1:4" x14ac:dyDescent="0.55000000000000004">
      <c r="A36" s="94" t="s">
        <v>146</v>
      </c>
      <c r="B36" s="94" t="s">
        <v>194</v>
      </c>
      <c r="C36" s="94"/>
      <c r="D36" s="94"/>
    </row>
    <row r="37" spans="1:4" x14ac:dyDescent="0.55000000000000004">
      <c r="A37" s="94" t="s">
        <v>147</v>
      </c>
      <c r="B37" s="94" t="s">
        <v>195</v>
      </c>
      <c r="C37" s="94"/>
      <c r="D37" s="94"/>
    </row>
    <row r="38" spans="1:4" x14ac:dyDescent="0.55000000000000004">
      <c r="A38" s="94" t="s">
        <v>148</v>
      </c>
      <c r="B38" s="94" t="s">
        <v>196</v>
      </c>
      <c r="C38" s="94"/>
      <c r="D38" s="94"/>
    </row>
    <row r="39" spans="1:4" x14ac:dyDescent="0.55000000000000004">
      <c r="A39" s="94" t="s">
        <v>149</v>
      </c>
      <c r="B39" s="94" t="s">
        <v>197</v>
      </c>
      <c r="C39" s="94"/>
      <c r="D39" s="94"/>
    </row>
  </sheetData>
  <mergeCells count="6">
    <mergeCell ref="B27:D27"/>
    <mergeCell ref="C5:D5"/>
    <mergeCell ref="B26:D26"/>
    <mergeCell ref="A8:E8"/>
    <mergeCell ref="I8:N8"/>
    <mergeCell ref="B6:D6"/>
  </mergeCells>
  <hyperlinks>
    <hyperlink ref="A30" r:id="rId1" xr:uid="{C4FED637-2B18-4220-99C2-9896296F1229}"/>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cp:lastPrinted>2020-06-15T08:28:46Z</cp:lastPrinted>
  <dcterms:created xsi:type="dcterms:W3CDTF">2018-04-24T06:01:14Z</dcterms:created>
  <dcterms:modified xsi:type="dcterms:W3CDTF">2023-04-21T09:21:21Z</dcterms:modified>
</cp:coreProperties>
</file>