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Shared drives\EMODnet Secretariat\3. WP3 - Monitoring\EMODnet Progress Reporting (Task 3.1 &amp; 3.2 &amp; 3.3)\Phase IV\Interim reports\HumanActivities2024\"/>
    </mc:Choice>
  </mc:AlternateContent>
  <xr:revisionPtr revIDLastSave="0" documentId="13_ncr:1_{7EF06B81-7B7E-467A-B332-AD65AB02E12F}" xr6:coauthVersionLast="47" xr6:coauthVersionMax="47" xr10:uidLastSave="{00000000-0000-0000-0000-000000000000}"/>
  <bookViews>
    <workbookView xWindow="-110" yWindow="-110" windowWidth="19420" windowHeight="10560" tabRatio="784" firstSheet="1" activeTab="2" xr2:uid="{00000000-000D-0000-FFFF-FFFF00000000}"/>
  </bookViews>
  <sheets>
    <sheet name="Themes" sheetId="23" r:id="rId1"/>
    <sheet name="Comments" sheetId="37" r:id="rId2"/>
    <sheet name="1(Data)" sheetId="28" r:id="rId3"/>
    <sheet name="2(Products)" sheetId="30" r:id="rId4"/>
    <sheet name="3(Data providers)" sheetId="31" r:id="rId5"/>
    <sheet name="4(Web services)" sheetId="32" r:id="rId6"/>
    <sheet name="5(Web traffic)" sheetId="38" r:id="rId7"/>
    <sheet name="6(QA-QC)" sheetId="25" r:id="rId8"/>
  </sheets>
  <externalReferences>
    <externalReference r:id="rId9"/>
    <externalReference r:id="rId10"/>
    <externalReference r:id="rId11"/>
    <externalReference r:id="rId12"/>
  </externalReferences>
  <definedNames>
    <definedName name="_ftn1" localSheetId="2">'1(Data)'!#REF!</definedName>
    <definedName name="_ftn2" localSheetId="2">'1(Data)'!#REF!</definedName>
    <definedName name="_ftn3" localSheetId="2">'1(Data)'!$A$134</definedName>
    <definedName name="_ftn4" localSheetId="2">'1(Data)'!#REF!</definedName>
    <definedName name="_ftn5" localSheetId="2">'1(Data)'!#REF!</definedName>
    <definedName name="_ftn6" localSheetId="2">'1(Data)'!$A$135</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'1(Data)'!#REF!</definedName>
    <definedName name="_Toc509591800" localSheetId="2">'1(Data)'!$A$1</definedName>
    <definedName name="_Toc509591802" localSheetId="4">'3(Data providers)'!$A$1</definedName>
    <definedName name="_Toc509591804" localSheetId="7">'6(QA-QC)'!$A$1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8" i="30" l="1"/>
  <c r="L57" i="30"/>
  <c r="F58" i="30"/>
  <c r="H58" i="30" s="1"/>
  <c r="F57" i="30"/>
  <c r="H57" i="30" s="1"/>
  <c r="B10" i="37"/>
  <c r="G58" i="30"/>
  <c r="G57" i="30"/>
  <c r="G29" i="30"/>
  <c r="G28" i="30"/>
  <c r="G27" i="30"/>
  <c r="G26" i="30"/>
  <c r="G25" i="30"/>
  <c r="G24" i="30"/>
  <c r="G23" i="30"/>
  <c r="G22" i="30"/>
  <c r="G21" i="30"/>
  <c r="G20" i="30"/>
  <c r="G19" i="30"/>
  <c r="G18" i="30"/>
  <c r="G17" i="30"/>
  <c r="G16" i="30"/>
  <c r="G15" i="30"/>
  <c r="G14" i="30"/>
  <c r="G13" i="30"/>
  <c r="G12" i="30"/>
  <c r="G11" i="30"/>
  <c r="G10" i="30"/>
  <c r="G9" i="30"/>
  <c r="F157" i="28"/>
  <c r="F156" i="28"/>
  <c r="F149" i="28"/>
  <c r="F194" i="28" l="1"/>
  <c r="F193" i="28"/>
  <c r="F192" i="28"/>
  <c r="F189" i="28"/>
  <c r="G189" i="28" s="1"/>
  <c r="F188" i="28"/>
  <c r="F187" i="28"/>
  <c r="F186" i="28"/>
  <c r="F185" i="28"/>
  <c r="F184" i="28"/>
  <c r="G184" i="28" s="1"/>
  <c r="F164" i="28"/>
  <c r="G164" i="28" s="1"/>
  <c r="F153" i="28"/>
  <c r="G153" i="28" s="1"/>
  <c r="F152" i="28"/>
  <c r="G152" i="28" s="1"/>
  <c r="F151" i="28"/>
  <c r="G151" i="28" s="1"/>
  <c r="F183" i="28"/>
  <c r="F182" i="28"/>
  <c r="F181" i="28"/>
  <c r="G181" i="28" s="1"/>
  <c r="F168" i="28"/>
  <c r="F167" i="28"/>
  <c r="F166" i="28"/>
  <c r="F159" i="28"/>
  <c r="F158" i="28"/>
  <c r="G158" i="28" s="1"/>
  <c r="G161" i="28"/>
  <c r="G162" i="28"/>
  <c r="P194" i="28"/>
  <c r="M194" i="28"/>
  <c r="G194" i="28"/>
  <c r="P193" i="28"/>
  <c r="M193" i="28"/>
  <c r="G193" i="28"/>
  <c r="P192" i="28"/>
  <c r="M192" i="28"/>
  <c r="G192" i="28"/>
  <c r="P191" i="28"/>
  <c r="M191" i="28"/>
  <c r="G191" i="28"/>
  <c r="P190" i="28"/>
  <c r="M190" i="28"/>
  <c r="G190" i="28"/>
  <c r="P189" i="28"/>
  <c r="M189" i="28"/>
  <c r="P188" i="28"/>
  <c r="M188" i="28"/>
  <c r="G188" i="28"/>
  <c r="P187" i="28"/>
  <c r="M187" i="28"/>
  <c r="G187" i="28"/>
  <c r="P186" i="28"/>
  <c r="M186" i="28"/>
  <c r="P185" i="28"/>
  <c r="M185" i="28"/>
  <c r="P184" i="28"/>
  <c r="M184" i="28"/>
  <c r="P183" i="28"/>
  <c r="M183" i="28"/>
  <c r="G183" i="28"/>
  <c r="P182" i="28"/>
  <c r="M182" i="28"/>
  <c r="G182" i="28"/>
  <c r="P181" i="28"/>
  <c r="M181" i="28"/>
  <c r="P180" i="28"/>
  <c r="M180" i="28"/>
  <c r="G180" i="28"/>
  <c r="P179" i="28"/>
  <c r="M179" i="28"/>
  <c r="G179" i="28"/>
  <c r="P178" i="28"/>
  <c r="M178" i="28"/>
  <c r="G178" i="28"/>
  <c r="P177" i="28"/>
  <c r="M177" i="28"/>
  <c r="G177" i="28"/>
  <c r="P176" i="28"/>
  <c r="M176" i="28"/>
  <c r="G176" i="28"/>
  <c r="P175" i="28"/>
  <c r="M175" i="28"/>
  <c r="G175" i="28"/>
  <c r="P174" i="28"/>
  <c r="M174" i="28"/>
  <c r="G174" i="28"/>
  <c r="P173" i="28"/>
  <c r="M173" i="28"/>
  <c r="P172" i="28"/>
  <c r="M172" i="28"/>
  <c r="P171" i="28"/>
  <c r="M171" i="28"/>
  <c r="P170" i="28"/>
  <c r="M170" i="28"/>
  <c r="P169" i="28"/>
  <c r="M169" i="28"/>
  <c r="G169" i="28"/>
  <c r="P168" i="28"/>
  <c r="M168" i="28"/>
  <c r="G168" i="28"/>
  <c r="P167" i="28"/>
  <c r="M167" i="28"/>
  <c r="G167" i="28"/>
  <c r="P166" i="28"/>
  <c r="M166" i="28"/>
  <c r="G166" i="28"/>
  <c r="P165" i="28"/>
  <c r="M165" i="28"/>
  <c r="G165" i="28"/>
  <c r="P164" i="28"/>
  <c r="M164" i="28"/>
  <c r="P163" i="28"/>
  <c r="M163" i="28"/>
  <c r="G163" i="28"/>
  <c r="P162" i="28"/>
  <c r="M162" i="28"/>
  <c r="P161" i="28"/>
  <c r="M161" i="28"/>
  <c r="P160" i="28"/>
  <c r="P159" i="28"/>
  <c r="M159" i="28"/>
  <c r="G159" i="28"/>
  <c r="P158" i="28"/>
  <c r="M158" i="28"/>
  <c r="P157" i="28"/>
  <c r="M157" i="28"/>
  <c r="G157" i="28"/>
  <c r="P156" i="28"/>
  <c r="M156" i="28"/>
  <c r="G156" i="28"/>
  <c r="P155" i="28"/>
  <c r="P154" i="28"/>
  <c r="P153" i="28"/>
  <c r="M153" i="28"/>
  <c r="P152" i="28"/>
  <c r="M152" i="28"/>
  <c r="P151" i="28"/>
  <c r="M151" i="28"/>
  <c r="P150" i="28"/>
  <c r="M150" i="28"/>
  <c r="G150" i="28"/>
  <c r="P149" i="28"/>
  <c r="M149" i="28"/>
  <c r="G149" i="28"/>
  <c r="G15" i="28"/>
  <c r="H15" i="28"/>
  <c r="H70" i="28"/>
  <c r="G70" i="28"/>
  <c r="G69" i="28"/>
  <c r="G68" i="28"/>
  <c r="G67" i="28"/>
  <c r="G66" i="28"/>
  <c r="G65" i="28"/>
  <c r="G64" i="28"/>
  <c r="G63" i="28"/>
  <c r="H62" i="28"/>
  <c r="G62" i="28"/>
  <c r="G61" i="28"/>
  <c r="G60" i="28"/>
  <c r="H59" i="28"/>
  <c r="G59" i="28"/>
  <c r="H58" i="28"/>
  <c r="G58" i="28"/>
  <c r="H57" i="28"/>
  <c r="G57" i="28"/>
  <c r="H56" i="28"/>
  <c r="G56" i="28"/>
  <c r="H55" i="28"/>
  <c r="G55" i="28"/>
  <c r="G54" i="28"/>
  <c r="G53" i="28"/>
  <c r="G52" i="28"/>
  <c r="G51" i="28"/>
  <c r="G50" i="28"/>
  <c r="G49" i="28"/>
  <c r="G48" i="28"/>
  <c r="G47" i="28"/>
  <c r="G46" i="28"/>
  <c r="G45" i="28"/>
  <c r="G44" i="28"/>
  <c r="H43" i="28"/>
  <c r="G43" i="28"/>
  <c r="H42" i="28"/>
  <c r="G42" i="28"/>
  <c r="H41" i="28"/>
  <c r="G41" i="28"/>
  <c r="H38" i="28"/>
  <c r="G38" i="28"/>
  <c r="H37" i="28"/>
  <c r="G37" i="28"/>
  <c r="H36" i="28"/>
  <c r="G36" i="28"/>
  <c r="H35" i="28"/>
  <c r="G35" i="28"/>
  <c r="H34" i="28"/>
  <c r="G34" i="28"/>
  <c r="G33" i="28"/>
  <c r="G32" i="28"/>
  <c r="G31" i="28"/>
  <c r="H30" i="28"/>
  <c r="G30" i="28"/>
  <c r="G29" i="28"/>
  <c r="H28" i="28"/>
  <c r="G28" i="28"/>
  <c r="H27" i="28"/>
  <c r="G27" i="28"/>
  <c r="G26" i="28"/>
  <c r="G25" i="28"/>
  <c r="H24" i="28"/>
  <c r="G24" i="28"/>
  <c r="H22" i="28"/>
  <c r="G22" i="28"/>
  <c r="G19" i="28"/>
  <c r="G17" i="28"/>
  <c r="G16" i="28"/>
  <c r="G13" i="28"/>
  <c r="G12" i="28"/>
  <c r="H9" i="28"/>
  <c r="G9" i="28"/>
  <c r="B13" i="37" l="1"/>
  <c r="B12" i="37"/>
  <c r="A13" i="37"/>
  <c r="A12" i="37"/>
  <c r="M33" i="38"/>
  <c r="J33" i="38"/>
  <c r="G33" i="38"/>
  <c r="D33" i="38"/>
  <c r="B5" i="37" l="1"/>
  <c r="A9" i="37" l="1"/>
  <c r="B6" i="37" l="1"/>
  <c r="A6" i="37" l="1"/>
  <c r="A11" i="37" l="1"/>
  <c r="B11" i="37"/>
  <c r="A10" i="37"/>
  <c r="A8" i="37"/>
  <c r="B9" i="37"/>
  <c r="B8" i="37"/>
  <c r="A4" i="37"/>
  <c r="B4" i="37"/>
</calcChain>
</file>

<file path=xl/sharedStrings.xml><?xml version="1.0" encoding="utf-8"?>
<sst xmlns="http://schemas.openxmlformats.org/spreadsheetml/2006/main" count="3165" uniqueCount="650">
  <si>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</si>
  <si>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</si>
  <si>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</si>
  <si>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</si>
  <si>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</si>
  <si>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</si>
  <si>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</si>
  <si>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</si>
  <si>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</si>
  <si>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</si>
  <si>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</si>
  <si>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</si>
  <si>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</si>
  <si>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</si>
  <si>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</si>
  <si>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</si>
  <si>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</si>
  <si>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</si>
  <si>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</si>
  <si>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</si>
  <si>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</si>
  <si>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</si>
  <si>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</si>
  <si>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</si>
  <si>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</si>
  <si>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Acidity, Antifoulants, Chlorophyll, Dissolved gasses, Fertilizers, Hydrocarbons, Heavy metals, Organic Matter, Marine litter, Polychlorinated biphenyls, Pesticides and biocides, Radionuclides, Silicates</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</si>
  <si>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</si>
  <si>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</si>
  <si>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</si>
  <si>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</si>
  <si>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</si>
  <si>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</si>
  <si>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</si>
  <si>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Volume unit [1]</t>
  </si>
  <si>
    <t>QA / QC steps</t>
  </si>
  <si>
    <t>Short Description</t>
  </si>
  <si>
    <t>By whom?</t>
  </si>
  <si>
    <t>Metadata curation</t>
  </si>
  <si>
    <t>Data standards compliance checks</t>
  </si>
  <si>
    <t>Geographic Location Control</t>
  </si>
  <si>
    <t>Error Detection thanks to thematic expertise</t>
  </si>
  <si>
    <t>Quality Index / Accuracy assessment</t>
  </si>
  <si>
    <t>Data aggregation</t>
  </si>
  <si>
    <t>Other</t>
  </si>
  <si>
    <t>Harmonisation</t>
  </si>
  <si>
    <t>Language</t>
  </si>
  <si>
    <t>Units</t>
  </si>
  <si>
    <t>Terminology</t>
  </si>
  <si>
    <t>Coordinate Systems</t>
  </si>
  <si>
    <t>Data format</t>
  </si>
  <si>
    <t>Metadata</t>
  </si>
  <si>
    <t>Who performs the step?, and indicate whether the step is Automatic, Semi-automatic or Manual.</t>
  </si>
  <si>
    <t>✔ [1]</t>
  </si>
  <si>
    <t xml:space="preserve">[1] Flag the steps performed, and provide a Short Description of what is done, </t>
  </si>
  <si>
    <t>WFS</t>
  </si>
  <si>
    <t>WCS</t>
  </si>
  <si>
    <t>If not supplied upon approaching: reason why? (reply from organisation)</t>
  </si>
  <si>
    <t>The purpose of this sheet is to provide a status overview of the different sub-theme data available on the portal and the download frequency by users</t>
  </si>
  <si>
    <t>Please refer to "Explanation of the trends and statistics" below</t>
  </si>
  <si>
    <t>Trend on data</t>
  </si>
  <si>
    <t>Name of sub-theme/ interface</t>
  </si>
  <si>
    <t>Breakdown of sub-theme</t>
  </si>
  <si>
    <t>Explanation of the trends and statistics</t>
  </si>
  <si>
    <t>Is it: a Data product or an External product?</t>
  </si>
  <si>
    <t>Trend on data products</t>
  </si>
  <si>
    <t>[1] Total number of (external) data products.</t>
  </si>
  <si>
    <t>Is the product built internally or externally?</t>
  </si>
  <si>
    <t>Date product was built/ updated</t>
  </si>
  <si>
    <t>Name of the data product 
(description in the narrative)</t>
  </si>
  <si>
    <t>The purpose of this sheet is to provide a status overview of the different sub-theme data products available on the portal and the download frequency by users</t>
  </si>
  <si>
    <t>Organisation type [1]</t>
  </si>
  <si>
    <t>Approached or volunteered?</t>
  </si>
  <si>
    <t xml:space="preserve">[1] The organisation types are: </t>
  </si>
  <si>
    <t>Academia/Research</t>
  </si>
  <si>
    <t>Government/Public administration</t>
  </si>
  <si>
    <t>Business and Private company</t>
  </si>
  <si>
    <t>NGOs/Civil society</t>
  </si>
  <si>
    <t>Others</t>
  </si>
  <si>
    <t>The purpose of this indicator is to provide detail on the status of the various interfaces to data &amp; products on the portals</t>
  </si>
  <si>
    <t>Express as a percentage data and products available in each service</t>
  </si>
  <si>
    <t>Machine Interface 
(Data accessed programmatically - Software that would receive data/data products/external data products through software)</t>
  </si>
  <si>
    <t>Add any other interfaces as required/available</t>
  </si>
  <si>
    <t>Indicator 1: Current status and coverage of total available thematic data</t>
  </si>
  <si>
    <t>1.A) Volume and coverage of available data</t>
  </si>
  <si>
    <t>2.A) Volume and coverage of available data products</t>
  </si>
  <si>
    <t>Indicator 2: Current status and coverage of total number of data products</t>
  </si>
  <si>
    <t>1.B) Usage of data since the start of the project phase</t>
  </si>
  <si>
    <t>2.B) Usage of data products since the start of the project phase</t>
  </si>
  <si>
    <t>Indicator 4: Online 'Web' interfaces to access or view data</t>
  </si>
  <si>
    <t>The purpose of this indicator is to provide an overview of the technical work load in data acquisition</t>
  </si>
  <si>
    <t>2A) Volume and coverage of available data products</t>
  </si>
  <si>
    <t>3) Organisations supplying/ approached to supply data anad data products</t>
  </si>
  <si>
    <t>4) Online 'Web' interfaces to access or view data</t>
  </si>
  <si>
    <t>Comments on the progress indicators in the excel template</t>
  </si>
  <si>
    <t>Progress indicator</t>
  </si>
  <si>
    <t xml:space="preserve">Comment </t>
  </si>
  <si>
    <t>1 Status/Volume and coverage of all available acquired data</t>
  </si>
  <si>
    <t>2 Status/Total number and the coverage of all built &amp; external data products</t>
  </si>
  <si>
    <t>2B) Usage of data products since the start of the project phase</t>
  </si>
  <si>
    <t>1B) Usage of data since the start of the project phase</t>
  </si>
  <si>
    <t>Method, 
e.g. Automatic / Semi-automatic / Manual</t>
  </si>
  <si>
    <t>Number of Map visualisations (last final report)</t>
  </si>
  <si>
    <t>Number of WMS requests 
(last final report)</t>
  </si>
  <si>
    <t>Number of WFS requests 
(last final report)</t>
  </si>
  <si>
    <t>Total number of products per sub-theme</t>
  </si>
  <si>
    <t>[4] Decimal definition 1 GB = 1000^3 bytes</t>
  </si>
  <si>
    <t>1A) Volume and coverage of available data</t>
  </si>
  <si>
    <t>Explanation of trend value in the narrative.</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</si>
  <si>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</si>
  <si>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</si>
  <si>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[3] Decimal definition 1 GB = 1000^3 bytes.</t>
  </si>
  <si>
    <t>Web service Trends</t>
  </si>
  <si>
    <t>Sub-theme/ interface name</t>
  </si>
  <si>
    <t>[4] Trend is calculated from the figures at the end of the last phase as compared with the figures at this stage.</t>
  </si>
  <si>
    <t xml:space="preserve">[1] Indicate the volume unit of measurement: “records”, "CDI", “data sets”, or “platforms”. </t>
  </si>
  <si>
    <t>[4] Decimal definition 1 GB = 1000^3 bytes.</t>
  </si>
  <si>
    <t>Sea basin [2]</t>
  </si>
  <si>
    <t>Volume (in GigaBytes)</t>
  </si>
  <si>
    <t>Data type supplied: data, data product, both?</t>
  </si>
  <si>
    <t>Sub-theme(s) + description</t>
  </si>
  <si>
    <t>% of restricted data [3] 
(or #restricted/# not restricted)</t>
  </si>
  <si>
    <t>Under what license was the data provided?</t>
  </si>
  <si>
    <t>Was the data provided as a digital file or a web service?</t>
  </si>
  <si>
    <t>Provided through Ingestion or directly? [4]</t>
  </si>
  <si>
    <t>[2] For which sea-basin(s) was the data provided?</t>
  </si>
  <si>
    <t xml:space="preserve">[3] Restricted data is defined as 'non-public data'. </t>
  </si>
  <si>
    <t>[4] Was the data provided through EMODnet Ingestion or directly through the thematic?</t>
  </si>
  <si>
    <t>Indicator 3: Internal and external organisations supplying/approached to supply data and data products since start of the project phase</t>
  </si>
  <si>
    <t>Reported Volume unit</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</si>
  <si>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</si>
  <si>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Recording-day-platform</t>
  </si>
  <si>
    <t>Macroalgae, Angiosperms, Benthos, Birds, Fish, Mammals, Phytoplankton, Reptiles, Zooplankton</t>
  </si>
  <si>
    <t>Occurrence records</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</si>
  <si>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</si>
  <si>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Number of geographic records (point, line or polygon objects). For geometries linking to a related table, also number of records from related tables. Temporal, automatically acquired, new records are counted</t>
  </si>
  <si>
    <t>Geographic records (objects)+ Related records[1])</t>
  </si>
  <si>
    <t>Number of cells for each data product (raster file, GeoTIFF/NetCDF format)</t>
  </si>
  <si>
    <t>Grid cells (only for Shipping density datasets)</t>
  </si>
  <si>
    <t xml:space="preserve">Each year new records can be added/removed to each of these tables. So it is more accurate to report both the number of the objects and the number of new records. </t>
  </si>
  <si>
    <t>Volume unit</t>
  </si>
  <si>
    <t>Indicate here unit of measurement: % area, or number of platforms/CDIs/ records or…?</t>
  </si>
  <si>
    <t>Arctic (not defined by EEA shapefile) [6]</t>
  </si>
  <si>
    <t>Baltic Sea EEA</t>
  </si>
  <si>
    <t>Black Sea EEA</t>
  </si>
  <si>
    <t>Med Sea EEA (Adriatic Sea, Ionian Sea and the Central Mediterranean Sea, Western Meditarranean Sea, Aegean-Levantine Sea)</t>
  </si>
  <si>
    <t>Greater North Sea EEA</t>
  </si>
  <si>
    <t>Caspian Sea (not defined by EEA shapefile)</t>
  </si>
  <si>
    <t>Other Seas (Other regions not defined by EEA shapefiles)</t>
  </si>
  <si>
    <t>[6] Please note that the data that occur in the Arctic will also occur in the other areas.</t>
  </si>
  <si>
    <t>[3] Trend is calculated from the figures at the end of the last project phase as compared with the figures at this stage.</t>
  </si>
  <si>
    <t>Added this phase (% or number)</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</si>
  <si>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</si>
  <si>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</si>
  <si>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</si>
  <si>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phase or number of products added in this phase.</t>
  </si>
  <si>
    <t>Atlantic EEA (North East Atlantic Ocean, Macaronesia, Iceland Sea, Norwegian Sea, Celtic Seas, Bay of Biscay and Iberian coast, White Sea, Barents Sea)</t>
  </si>
  <si>
    <t>Caribbean Sea (not defined by EEA shapefile)</t>
  </si>
  <si>
    <t>Were there any changes compared to the previous annual report?</t>
  </si>
  <si>
    <t>What is your opinion on the data coverage within EMODnet for your thematic</t>
  </si>
  <si>
    <t>Your opinion on data coverage within EMODnet for your thematic</t>
  </si>
  <si>
    <r>
      <t xml:space="preserve">Sub-theme </t>
    </r>
    <r>
      <rPr>
        <sz val="10"/>
        <rFont val="Calibri"/>
        <family val="2"/>
        <scheme val="minor"/>
      </rPr>
      <t>[2]</t>
    </r>
  </si>
  <si>
    <r>
      <t xml:space="preserve">Total data volume per sub-theme </t>
    </r>
    <r>
      <rPr>
        <i/>
        <sz val="10"/>
        <rFont val="Calibri"/>
        <family val="2"/>
        <scheme val="minor"/>
      </rPr>
      <t>(since start of project phase, i.e. since last final report)</t>
    </r>
  </si>
  <si>
    <r>
      <t xml:space="preserve">Total data Volume in GigaBytes </t>
    </r>
    <r>
      <rPr>
        <sz val="10"/>
        <rFont val="Calibri"/>
        <family val="2"/>
        <scheme val="minor"/>
      </rPr>
      <t>[4]</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</si>
  <si>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</si>
  <si>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</si>
  <si>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</si>
  <si>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</si>
  <si>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(this reporting period)</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</si>
  <si>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(status last final report)</t>
    </r>
  </si>
  <si>
    <r>
      <t xml:space="preserve">Trend number of downloads (%) </t>
    </r>
    <r>
      <rPr>
        <sz val="10"/>
        <rFont val="Calibri"/>
        <family val="2"/>
        <scheme val="minor"/>
      </rPr>
      <t>[4]</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</si>
  <si>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reporting period)</t>
    </r>
  </si>
  <si>
    <r>
      <t xml:space="preserve">Trend number of map visualisations (%) </t>
    </r>
    <r>
      <rPr>
        <sz val="10"/>
        <rFont val="Calibri"/>
        <family val="2"/>
        <scheme val="minor"/>
      </rPr>
      <t>[4]</t>
    </r>
  </si>
  <si>
    <r>
      <t xml:space="preserve">Number of </t>
    </r>
    <r>
      <rPr>
        <b/>
        <sz val="10"/>
        <rFont val="Calibri"/>
        <family val="2"/>
        <scheme val="minor"/>
      </rPr>
      <t>WMS</t>
    </r>
    <r>
      <rPr>
        <sz val="10"/>
        <rFont val="Calibri"/>
        <family val="2"/>
        <scheme val="minor"/>
      </rPr>
      <t xml:space="preserve"> requests (this reporting period)</t>
    </r>
  </si>
  <si>
    <r>
      <t xml:space="preserve">Trend number of WMS requests (%) </t>
    </r>
    <r>
      <rPr>
        <sz val="10"/>
        <rFont val="Calibri"/>
        <family val="2"/>
        <scheme val="minor"/>
      </rPr>
      <t>[4]</t>
    </r>
  </si>
  <si>
    <r>
      <t xml:space="preserve">Number of </t>
    </r>
    <r>
      <rPr>
        <b/>
        <sz val="10"/>
        <rFont val="Calibri"/>
        <family val="2"/>
        <scheme val="minor"/>
      </rPr>
      <t>WFS</t>
    </r>
    <r>
      <rPr>
        <sz val="10"/>
        <rFont val="Calibri"/>
        <family val="2"/>
        <scheme val="minor"/>
      </rPr>
      <t xml:space="preserve"> requests 
(this reporting period)</t>
    </r>
  </si>
  <si>
    <r>
      <t xml:space="preserve">Trend number of WFS requests (%) </t>
    </r>
    <r>
      <rPr>
        <sz val="10"/>
        <rFont val="Calibri"/>
        <family val="2"/>
        <scheme val="minor"/>
      </rPr>
      <t>[4]</t>
    </r>
  </si>
  <si>
    <r>
      <t xml:space="preserve">Total number of </t>
    </r>
    <r>
      <rPr>
        <b/>
        <i/>
        <u/>
        <sz val="10"/>
        <color rgb="FF333333"/>
        <rFont val="Calibri"/>
        <family val="2"/>
        <scheme val="minor"/>
      </rPr>
      <t>built</t>
    </r>
    <r>
      <rPr>
        <b/>
        <i/>
        <sz val="10"/>
        <color rgb="FF333333"/>
        <rFont val="Calibri"/>
        <family val="2"/>
        <scheme val="minor"/>
      </rPr>
      <t xml:space="preserve"> data products in portal </t>
    </r>
    <r>
      <rPr>
        <sz val="10"/>
        <color rgb="FF333333"/>
        <rFont val="Calibri"/>
        <family val="2"/>
        <scheme val="minor"/>
      </rPr>
      <t>[1]</t>
    </r>
  </si>
  <si>
    <r>
      <t xml:space="preserve">Total number of </t>
    </r>
    <r>
      <rPr>
        <b/>
        <i/>
        <u/>
        <sz val="10"/>
        <color rgb="FF333333"/>
        <rFont val="Calibri"/>
        <family val="2"/>
        <scheme val="minor"/>
      </rPr>
      <t>external</t>
    </r>
    <r>
      <rPr>
        <b/>
        <i/>
        <sz val="10"/>
        <color rgb="FF333333"/>
        <rFont val="Calibri"/>
        <family val="2"/>
        <scheme val="minor"/>
      </rPr>
      <t xml:space="preserve"> data products in portal </t>
    </r>
    <r>
      <rPr>
        <sz val="10"/>
        <color rgb="FF333333"/>
        <rFont val="Calibri"/>
        <family val="2"/>
        <scheme val="minor"/>
      </rPr>
      <t>[1]</t>
    </r>
  </si>
  <si>
    <r>
      <t xml:space="preserve">Total number of products per sub-theme </t>
    </r>
    <r>
      <rPr>
        <i/>
        <sz val="10"/>
        <color rgb="FF333333"/>
        <rFont val="Calibri"/>
        <family val="2"/>
        <scheme val="minor"/>
      </rPr>
      <t>(since start of project phase, i.e. since last final report)</t>
    </r>
  </si>
  <si>
    <t>The purpose of this indicator is to provide detail on the web traffic statistics</t>
  </si>
  <si>
    <t xml:space="preserve">Please refer to "Explanation of the trends and statistics" </t>
  </si>
  <si>
    <t>Page URL</t>
  </si>
  <si>
    <t>Trend visitors (%)  [1]</t>
  </si>
  <si>
    <t xml:space="preserve">Trend page views (%) </t>
  </si>
  <si>
    <t>Trend unique page views (%)</t>
  </si>
  <si>
    <t>Trend % of returning visitors (%)</t>
  </si>
  <si>
    <t>e.g. emodnet.ec.europa.eu</t>
  </si>
  <si>
    <t>[1] Trend is calculated from the figures at the end of the last quarter as compared with the figures at this stage.</t>
  </si>
  <si>
    <t>Definitions (from Europa Analytics)</t>
  </si>
  <si>
    <t>Visitors</t>
  </si>
  <si>
    <t>The number of unique visitors. Every visitor is counted once, even if they visit the website many times during the day.</t>
  </si>
  <si>
    <t>Page views</t>
  </si>
  <si>
    <t>The number of times a page was visited.</t>
  </si>
  <si>
    <t>Unique page views</t>
  </si>
  <si>
    <t>The number of times a page was uniquely visited. If a visitor views a page several times during one session, it will be counted only once.</t>
  </si>
  <si>
    <t>% of returning visitors</t>
  </si>
  <si>
    <t>The percentage of returning visitors.</t>
  </si>
  <si>
    <t>Indicator 5: Annual web traffic statistics</t>
  </si>
  <si>
    <t>Copy-paste screenshot below of the graph of the report sent to you by the Secretariat</t>
  </si>
  <si>
    <t>5.2) Total number of visitors, page views, unique page views and percentage of returning visitors, since the start of the contract</t>
  </si>
  <si>
    <t>5.1) Daily number of page views of EMODnet Thematic entry page</t>
  </si>
  <si>
    <t>Indicator 6: Quality Control and Quality Assurance steps</t>
  </si>
  <si>
    <t>5.2) Total number of visitors, page views, unique page views and percentage of returning visitors, since start of contract</t>
  </si>
  <si>
    <t>5.1) Daily number of page views of EMODnet Thematic entry page since start of contract</t>
  </si>
  <si>
    <t>Visitors to entry page (first month of centralisation, i.e. Jan 2023)</t>
  </si>
  <si>
    <t>Page views (first month of centralisation, i.e. Jan 2023)</t>
  </si>
  <si>
    <t>Unique page views (first month of centralisation, i.e. Jan 2023)</t>
  </si>
  <si>
    <t>% of returning visitors (first month of centralisation, i.e. Jan 2023)</t>
  </si>
  <si>
    <t>Visitors to entry page (month of reporting)</t>
  </si>
  <si>
    <t>Page views (month of reporting)</t>
  </si>
  <si>
    <t>Unique page views (month of reporting)</t>
  </si>
  <si>
    <t>% of returning visitors (month of reporting)</t>
  </si>
  <si>
    <t xml:space="preserve">Total data volume per sub-theme: records </t>
  </si>
  <si>
    <t xml:space="preserve">Total data volume per sub-theme: related records </t>
  </si>
  <si>
    <r>
      <t xml:space="preserve">Trend in total data volume (%) records </t>
    </r>
    <r>
      <rPr>
        <sz val="10"/>
        <rFont val="Calibri"/>
        <family val="2"/>
        <scheme val="minor"/>
      </rPr>
      <t>[3]</t>
    </r>
  </si>
  <si>
    <r>
      <t>Trend in total data volume (%) related records</t>
    </r>
    <r>
      <rPr>
        <sz val="10"/>
        <rFont val="Calibri"/>
        <family val="2"/>
        <scheme val="minor"/>
      </rPr>
      <t>[3]</t>
    </r>
  </si>
  <si>
    <t>Aggregate extraction</t>
  </si>
  <si>
    <t>Aggregate Extraction points</t>
  </si>
  <si>
    <t>Aggregate Extraction areas</t>
  </si>
  <si>
    <t>Cultural heritage</t>
  </si>
  <si>
    <t>Ship Wrecks MACHU EU project</t>
  </si>
  <si>
    <t>The provider shares data via WFS only</t>
  </si>
  <si>
    <t>Ship Wrecks</t>
  </si>
  <si>
    <t>Lighthouses</t>
  </si>
  <si>
    <t>Submerged Prehistoric Archaeology and Landscapes</t>
  </si>
  <si>
    <t>Dredging</t>
  </si>
  <si>
    <t>Environment</t>
  </si>
  <si>
    <t>Nationally designated areas (CDDA)</t>
  </si>
  <si>
    <t>Natura 2000 sites, areas</t>
  </si>
  <si>
    <t>Regional Seas Conventions MPAs</t>
  </si>
  <si>
    <t>World Database on Protected Areas (WDPA)</t>
  </si>
  <si>
    <t>Emerald Network, areas</t>
  </si>
  <si>
    <t>State of bathing waters</t>
  </si>
  <si>
    <t>Coastal or transtitional</t>
  </si>
  <si>
    <t>Total</t>
  </si>
  <si>
    <t>Fisheries</t>
  </si>
  <si>
    <t>FAO fishery statistical areas</t>
  </si>
  <si>
    <t>ICES statistical areas</t>
  </si>
  <si>
    <t>Fishery catches by FAO statistical area</t>
  </si>
  <si>
    <t>Monthly first sales, EUMOFA</t>
  </si>
  <si>
    <t>Fishing intensity</t>
  </si>
  <si>
    <t>Fishing effort</t>
  </si>
  <si>
    <t>Oil and gas</t>
  </si>
  <si>
    <t>Wells</t>
  </si>
  <si>
    <t>Active Licences</t>
  </si>
  <si>
    <t>Offshore installations</t>
  </si>
  <si>
    <t>Main ports traffic</t>
  </si>
  <si>
    <t>Goods</t>
  </si>
  <si>
    <t>Passengers</t>
  </si>
  <si>
    <t>Vessels</t>
  </si>
  <si>
    <t>Algae production</t>
  </si>
  <si>
    <t>Macroalgae, microalgae and spirulina production sites</t>
  </si>
  <si>
    <t>Aquaculture</t>
  </si>
  <si>
    <t>Shellfish production</t>
  </si>
  <si>
    <t>Shellfish Licences</t>
  </si>
  <si>
    <t>Shellfish protected areas under the WFD</t>
  </si>
  <si>
    <t>Finfish production</t>
  </si>
  <si>
    <t>Freshwater production</t>
  </si>
  <si>
    <t>Ocean energy</t>
  </si>
  <si>
    <t>Projects</t>
  </si>
  <si>
    <t>Test sites</t>
  </si>
  <si>
    <t>Other forms of area management / designation</t>
  </si>
  <si>
    <t>International conventions</t>
  </si>
  <si>
    <t>Maritime boundaries, lines</t>
  </si>
  <si>
    <t>EEZ areas</t>
  </si>
  <si>
    <t>Advisory councils</t>
  </si>
  <si>
    <t>MSFD Reporting Units</t>
  </si>
  <si>
    <t>Pipelines</t>
  </si>
  <si>
    <t>Pipelines (actual routes)</t>
  </si>
  <si>
    <t>Cables</t>
  </si>
  <si>
    <t>Telecomunicatiom cables  (actual routes)</t>
  </si>
  <si>
    <t>Power cables  (actual routes)</t>
  </si>
  <si>
    <t>Waste disposal</t>
  </si>
  <si>
    <t>Dumped munitions points</t>
  </si>
  <si>
    <t>Dumped munitions areas</t>
  </si>
  <si>
    <t>Dredge spoil dumping points</t>
  </si>
  <si>
    <t>Dredge spoil dumping areas</t>
  </si>
  <si>
    <t>UWW Treatment Plants</t>
  </si>
  <si>
    <t>UWW Discharge Points</t>
  </si>
  <si>
    <t>Waste at ports</t>
  </si>
  <si>
    <t>Wind farms</t>
  </si>
  <si>
    <t>Wind Farms points (centroid)</t>
  </si>
  <si>
    <t>Wind Farms areas</t>
  </si>
  <si>
    <t>Nuclear power plants</t>
  </si>
  <si>
    <t>Nuclear Power plants sites</t>
  </si>
  <si>
    <t>Military zones</t>
  </si>
  <si>
    <t>Military zones points</t>
  </si>
  <si>
    <t>Military zones areas</t>
  </si>
  <si>
    <t>MSP</t>
  </si>
  <si>
    <t>Spatial Plan areas</t>
  </si>
  <si>
    <t>Supplementary regulation, areas</t>
  </si>
  <si>
    <t>Zoning element, areas</t>
  </si>
  <si>
    <t>Zoning element, lines</t>
  </si>
  <si>
    <t>Zoning elements, points</t>
  </si>
  <si>
    <t>Desalination</t>
  </si>
  <si>
    <t>Desalination plants</t>
  </si>
  <si>
    <t>Records; related records</t>
  </si>
  <si>
    <t xml:space="preserve"> new data set</t>
  </si>
  <si>
    <t>new data set</t>
  </si>
  <si>
    <t>n/a</t>
  </si>
  <si>
    <r>
      <t xml:space="preserve">Total data volume per sub-theme :related records </t>
    </r>
    <r>
      <rPr>
        <i/>
        <sz val="10"/>
        <rFont val="Calibri"/>
        <family val="2"/>
        <scheme val="minor"/>
      </rPr>
      <t>(since start of project phase, i.e. since last final report)</t>
    </r>
  </si>
  <si>
    <t>Data sets</t>
  </si>
  <si>
    <t>Regional Sea Conventions MPAs</t>
  </si>
  <si>
    <t>Aggregate Extraction</t>
  </si>
  <si>
    <t>Aggregate Extraction points/areas</t>
  </si>
  <si>
    <t>n.a.</t>
  </si>
  <si>
    <t>Algae Production</t>
  </si>
  <si>
    <t>Macroalgae, Microalgae, Spirulina production sites</t>
  </si>
  <si>
    <t>Shellfish Aquaculture Licensed Sites</t>
  </si>
  <si>
    <t>Shellfish Protected Areas under the WFD</t>
  </si>
  <si>
    <t>Telecommunication  Cables (actual route locations)</t>
  </si>
  <si>
    <t>Power cables</t>
  </si>
  <si>
    <t>Cultural Heritage</t>
  </si>
  <si>
    <t>Energy</t>
  </si>
  <si>
    <t>Ocean energy Project Locations/Test sites</t>
  </si>
  <si>
    <t>Wind Farms</t>
  </si>
  <si>
    <t>Natura 2000 areas</t>
  </si>
  <si>
    <t>Emerald Network</t>
  </si>
  <si>
    <t>Main Ports</t>
  </si>
  <si>
    <t>Goods, Passengers, Vessels</t>
  </si>
  <si>
    <t>Military Areas</t>
  </si>
  <si>
    <t>Maritime Spatial Planning (MSP)</t>
  </si>
  <si>
    <t>Oil and Gas</t>
  </si>
  <si>
    <t>Boreholes</t>
  </si>
  <si>
    <t>Maritime boundaries*</t>
  </si>
  <si>
    <t>EEZ*</t>
  </si>
  <si>
    <t>Actual route locations</t>
  </si>
  <si>
    <t>Dumped munitions</t>
  </si>
  <si>
    <t>Dredge spoil dumping</t>
  </si>
  <si>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reporting period</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</si>
  <si>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status last final report</t>
    </r>
    <r>
      <rPr>
        <sz val="10"/>
        <rFont val="Calibri"/>
        <family val="2"/>
        <scheme val="minor"/>
      </rPr>
      <t>)</t>
    </r>
  </si>
  <si>
    <t>Number of Map visualisations (status last final report)</t>
  </si>
  <si>
    <t>Number of WMS requests 
(status last final report)</t>
  </si>
  <si>
    <t>Number of WFS requests 
(status last final report)</t>
  </si>
  <si>
    <t>Generally speaking, volume and coverage both go up, as a result of ingesting new data and providing regular updates. However, in a few cases, volume goes down. This may be due either to a reorganisation of the data set (e.g. fishing intensity has been streamlined, resulting in fewer features but more attributes) or to the decommissioning of projects (e.g. offshore installation). It is worth reminding that for human activities decreasing data volume does not imply decrasing coverage</t>
  </si>
  <si>
    <t>Number of manual downloads goes down for most data sets. However, this is in line with a trend observed over the past few quarters, whereby users seem to be preferring consuming EMODnet data through webservices. Unfortunately, a change in WMS and WMFS reporting metrics does not allow to compare variations year on year. However, looking at variations from quarter to quarter, it is evident that there's a switch from consuming data locally to consuming data via web services, which should be seen positively.</t>
  </si>
  <si>
    <t xml:space="preserve">During the past year we managed to considerably increase coverage for a few data sets, namely telecommuncation cables, dumped munitions, dredge spoil dumping, waste at ports, MSP. Other data sets saw an improve in volume, mostly because of new projects being committed (wind farms), though that does not necessarily imply an improvement in coverage. There remain critical challenges with data sets such as aquaculture, pipelines and cables. </t>
  </si>
  <si>
    <r>
      <t xml:space="preserve">Trend in total number of products (%) </t>
    </r>
    <r>
      <rPr>
        <sz val="10"/>
        <rFont val="Calibri"/>
        <family val="2"/>
        <scheme val="minor"/>
      </rPr>
      <t>[3]</t>
    </r>
  </si>
  <si>
    <r>
      <t xml:space="preserve">Total data product Volume in GigaBytes </t>
    </r>
    <r>
      <rPr>
        <sz val="10"/>
        <rFont val="Calibri"/>
        <family val="2"/>
        <scheme val="minor"/>
      </rPr>
      <t>[4]</t>
    </r>
  </si>
  <si>
    <t>Vessel density</t>
  </si>
  <si>
    <t>Vessel density Map Grid Feature dataset</t>
  </si>
  <si>
    <t>Internally</t>
  </si>
  <si>
    <t>10.08</t>
  </si>
  <si>
    <t>Fishing</t>
  </si>
  <si>
    <t>Service</t>
  </si>
  <si>
    <t>Dredging or underwater ops</t>
  </si>
  <si>
    <t>Sailing</t>
  </si>
  <si>
    <t>Pleasure Craft</t>
  </si>
  <si>
    <t>High speed craft</t>
  </si>
  <si>
    <t>Tug and towing</t>
  </si>
  <si>
    <t>Passenger</t>
  </si>
  <si>
    <t>Cargo</t>
  </si>
  <si>
    <t>Tanker</t>
  </si>
  <si>
    <t>Military and Law Enforcement</t>
  </si>
  <si>
    <t>Unknown</t>
  </si>
  <si>
    <t>All</t>
  </si>
  <si>
    <t>Route density</t>
  </si>
  <si>
    <t>Externally</t>
  </si>
  <si>
    <t xml:space="preserve">Internal </t>
  </si>
  <si>
    <t>External</t>
  </si>
  <si>
    <t>Volume of data goes up as a result of regular updates, which add new months and years to the time series. Both data products already cover 100% of EU waters, and, in the case of the vessel density maps, also some areas outside the EU.</t>
  </si>
  <si>
    <t>As is the case with data sets, there is a downward trend (for vessel density maps) when it comes to number of downloads. Once again, it is believed that this could be due to the fact that an increasing number of users are consuming EMODnet data through web services.</t>
  </si>
  <si>
    <t>Adriatic Atlas - SHAPE IPA project</t>
  </si>
  <si>
    <t>Mediterranean Sea</t>
  </si>
  <si>
    <t>Approached</t>
  </si>
  <si>
    <t>Data</t>
  </si>
  <si>
    <t>not restricted</t>
  </si>
  <si>
    <t>Open data</t>
  </si>
  <si>
    <t>Digital file</t>
  </si>
  <si>
    <t>Belgian Federal Government, FPS Economy (Offshore sand and gravel extraction, Control), BE</t>
  </si>
  <si>
    <t>Belgium</t>
  </si>
  <si>
    <t>North Sea</t>
  </si>
  <si>
    <t>Biuletyn Informacji Publicznej (BIP), Ministerstwo Środowiska</t>
  </si>
  <si>
    <t>Poland</t>
  </si>
  <si>
    <t>Baltic Sea</t>
  </si>
  <si>
    <t>Federal Maritime and Hydrographic Agency of Germany, BSH - CONTIS GeoSeaPortal (Sedimentgewinnung)</t>
  </si>
  <si>
    <t>Germany</t>
  </si>
  <si>
    <t>Baltic Sea / North Sea</t>
  </si>
  <si>
    <t>HELCOM - Map and Data service</t>
  </si>
  <si>
    <t>Finland</t>
  </si>
  <si>
    <t>IFREMER (Granulats marins)</t>
  </si>
  <si>
    <t>France</t>
  </si>
  <si>
    <t>Atlantic Ocean / Mediterranean Sea</t>
  </si>
  <si>
    <t>Instituto Hidrográfico</t>
  </si>
  <si>
    <t>Portugal</t>
  </si>
  <si>
    <t>Atlantic Ocean</t>
  </si>
  <si>
    <t>Rijkswaterstaat - Ministry of Infrastructure and Water Management - Wingebieden op de Noordzee</t>
  </si>
  <si>
    <t>Netherlands</t>
  </si>
  <si>
    <t>The Crown Estate</t>
  </si>
  <si>
    <t>UK</t>
  </si>
  <si>
    <t>Atlantic Ocean / North Sea</t>
  </si>
  <si>
    <t>The Danish Environmental Protection Agency</t>
  </si>
  <si>
    <t>Denmark</t>
  </si>
  <si>
    <t>BOE (Boletín Oficial del Estado), ES</t>
  </si>
  <si>
    <t>Spain</t>
  </si>
  <si>
    <t>ICES-Working Group on the Effects of Extraction of Marine Sediments on the Marine Ecosystem (WGEXT)</t>
  </si>
  <si>
    <t>Landesportal Schleswig-Holstein, DE</t>
  </si>
  <si>
    <t>MITECO, División para la Protección del Mar</t>
  </si>
  <si>
    <t>MUMM-Management Unit of the North Sea Mathematical Models, The Royal Belgian Institute of Natural Sciences</t>
  </si>
  <si>
    <t>Plateforme ouverte des données publiques françaises: Données maillées représentant l'intensité de l'activité d'extraction de granulats à l'échelle métropolitaine (grille 1' par 1')</t>
  </si>
  <si>
    <t>Portuguese Environmental Agency</t>
  </si>
  <si>
    <t>Regione Lazio, Direzione ambiente, Centro di Monitoraggio GIZC / ISPRA</t>
  </si>
  <si>
    <t>Italy</t>
  </si>
  <si>
    <t>Joint Research Centre</t>
  </si>
  <si>
    <t>Volunteered</t>
  </si>
  <si>
    <t>Algae</t>
  </si>
  <si>
    <t>Ingestion</t>
  </si>
  <si>
    <t>CVO / FVST</t>
  </si>
  <si>
    <t>Department of Agriculture, Food and the Marine, IR</t>
  </si>
  <si>
    <t>Ireland</t>
  </si>
  <si>
    <t>Environment and Resources Authority</t>
  </si>
  <si>
    <t>Malta</t>
  </si>
  <si>
    <t>Fiskeridirektoratet</t>
  </si>
  <si>
    <t>Norway</t>
  </si>
  <si>
    <t>JACUMAR (Ministerio de Agricultura, Alimentación y Pesca)</t>
  </si>
  <si>
    <t>Marine Scotland, UK</t>
  </si>
  <si>
    <t>Ministry of Agriculture and Forestry</t>
  </si>
  <si>
    <t>Ministry of Agriculture, Rural Development and Environment, Department of Fisheries and Marine Research</t>
  </si>
  <si>
    <t>Cyprus</t>
  </si>
  <si>
    <t>Ministry of rural development and food</t>
  </si>
  <si>
    <t>Greece</t>
  </si>
  <si>
    <t>Administration of the Republic of Slovenia for Food Safety, Veterinary Sector and Plant Protection, SI</t>
  </si>
  <si>
    <t>Slovenia</t>
  </si>
  <si>
    <t>AFSCA (Agence fédérale pour la sécurité de la chaine alimentaire), BE</t>
  </si>
  <si>
    <t>Agricultural Register and Information Board, EE</t>
  </si>
  <si>
    <t>Estonia</t>
  </si>
  <si>
    <t>Bulgarian food safety agency - BFSA (veterinary services), BG</t>
  </si>
  <si>
    <t>Bulgaria</t>
  </si>
  <si>
    <t>Black Sea</t>
  </si>
  <si>
    <t>Bundesministerium für Gesundheit, AT</t>
  </si>
  <si>
    <t>Austria</t>
  </si>
  <si>
    <t>CVO / FVST, DK</t>
  </si>
  <si>
    <t>Department of Agriculture, Food and the Marine, IE</t>
  </si>
  <si>
    <t>Fiskeridirektoratet, NO</t>
  </si>
  <si>
    <t>Główny Inspektorat Weterynarii, PL</t>
  </si>
  <si>
    <t>POland</t>
  </si>
  <si>
    <t>Ministère de l’agriculture et de l’alimentation, FR</t>
  </si>
  <si>
    <t>Ministry of rural development and food, EL</t>
  </si>
  <si>
    <t>State Food and Veterinary Service, LT</t>
  </si>
  <si>
    <t>Lithuania</t>
  </si>
  <si>
    <t>SVSCR (State Veterinary Administration), CZ</t>
  </si>
  <si>
    <t>Czechia</t>
  </si>
  <si>
    <t>Black Sea Basin Directorate, BG</t>
  </si>
  <si>
    <t>EUROSHELL, NL</t>
  </si>
  <si>
    <t>Governmental online platform for open data (analysis from production areas and cadastral data), FR</t>
  </si>
  <si>
    <t>BSH Contis, DE</t>
  </si>
  <si>
    <t>CICA, ES</t>
  </si>
  <si>
    <t>Greg's Cable Map, ZA</t>
  </si>
  <si>
    <t>South Africa</t>
  </si>
  <si>
    <t>NVE, NO</t>
  </si>
  <si>
    <t>Oil &amp; Gas Authority, UK</t>
  </si>
  <si>
    <t>Rijkswaterstaat, NL</t>
  </si>
  <si>
    <t>SHOM, FR</t>
  </si>
  <si>
    <t>Wrecks</t>
  </si>
  <si>
    <t>SIGCables, FR</t>
  </si>
  <si>
    <t>Business</t>
  </si>
  <si>
    <t>TeleGeography, US</t>
  </si>
  <si>
    <t>Bilateral agreement</t>
  </si>
  <si>
    <t>Transport Malta - Maritime Division (ex. Malta Maritime Authority), MT</t>
  </si>
  <si>
    <t>KIS-ORCA</t>
  </si>
  <si>
    <t>restricted</t>
  </si>
  <si>
    <t>asked to remove the data set</t>
  </si>
  <si>
    <t>ARLHA</t>
  </si>
  <si>
    <t>MACHU</t>
  </si>
  <si>
    <t>Web service</t>
  </si>
  <si>
    <t>Data not available for download</t>
  </si>
  <si>
    <t>SPLASCHOS</t>
  </si>
  <si>
    <t>Submerged archaeology</t>
  </si>
  <si>
    <t>APA-APFF, Direção de Gestão de Espaços, Ambiente e Infraestruturas, PT</t>
  </si>
  <si>
    <t>Autorità Portuale di Genova, IT</t>
  </si>
  <si>
    <t>Autorità Portuale di Piombino, IT</t>
  </si>
  <si>
    <t>Basin Directorate for Water Management in the Black Sea Region - Varna, BG</t>
  </si>
  <si>
    <t>Basque Government, Dirección de Infraestructuras del Transporte, ES</t>
  </si>
  <si>
    <t>CEREMA, FR</t>
  </si>
  <si>
    <t>Cyprus- Cyprus Port authority, CY</t>
  </si>
  <si>
    <t>HELCOM (Dredging)</t>
  </si>
  <si>
    <t>Malta Environment &amp; Planning Authority, MT</t>
  </si>
  <si>
    <t>Ministry of Environment and Food of Denmark, Nature Agency, DK</t>
  </si>
  <si>
    <t>MITECO, Dirección General de la Costa y el Mar, ES</t>
  </si>
  <si>
    <t>OSPAR (Dumping of Wastes or Other Matter at Sea)</t>
  </si>
  <si>
    <t>Puertos del Estado, ES</t>
  </si>
  <si>
    <t>SEDNET</t>
  </si>
  <si>
    <t>EEA</t>
  </si>
  <si>
    <t>EUMOFA</t>
  </si>
  <si>
    <t>First sale of fish</t>
  </si>
  <si>
    <t>Eurostat</t>
  </si>
  <si>
    <t>Fish catches</t>
  </si>
  <si>
    <t>FAO</t>
  </si>
  <si>
    <t>ICES</t>
  </si>
  <si>
    <t>JRC</t>
  </si>
  <si>
    <t>Main ports</t>
  </si>
  <si>
    <t>Federal Public Service (FPS) Health, Food Chain Safety and Environment, BE</t>
  </si>
  <si>
    <t>Finland Ministry of The Environment and Regionals councils (Uusimaa, Kymenlaakso, Southwest Finland, Satakunta, Ostrobothnia, Central Ostrobothnia, North Ostrobothnia and Lapland), FI</t>
  </si>
  <si>
    <t>FInland</t>
  </si>
  <si>
    <t>BSH - Federal Maritime and Hydrographic Agency, DE</t>
  </si>
  <si>
    <t>Military areas</t>
  </si>
  <si>
    <t>Danish Maritime Authority, DK</t>
  </si>
  <si>
    <t>DGRM - Direção-Geral de Recursos Naturais, Segurança e Serviços Marítimos, PT</t>
  </si>
  <si>
    <t>HELCOM - Baltic Marine Environment Protection Commission - Helsinki Commission, LT</t>
  </si>
  <si>
    <t>HNHS - Hellenic Navy Hydrographic Service, EL</t>
  </si>
  <si>
    <t>IHM - Instituto Hidrográfico de la Marina, ES</t>
  </si>
  <si>
    <t>Maritime Office Gdynia, PL</t>
  </si>
  <si>
    <t xml:space="preserve">Poland </t>
  </si>
  <si>
    <t>Ministry of Defence (Defence Investments Department), EE</t>
  </si>
  <si>
    <t>Ministry of Defence (Hydrographic Service – Royal Navy), NL</t>
  </si>
  <si>
    <t>Ministry of The Environment and Regionals councils (Uusimaa, Kymenlaakso, Southwest Finland, Satakunta, Ostrobothnia, Central Ostrobothnia, North Ostrobothnia and Lapland), FI</t>
  </si>
  <si>
    <t>Global Energy Observatory</t>
  </si>
  <si>
    <t>International Atomic Energy Agency, Power Reactor Information System</t>
  </si>
  <si>
    <t>Open Power System Data</t>
  </si>
  <si>
    <t>World Energy Council</t>
  </si>
  <si>
    <t>World Nuclear Association</t>
  </si>
  <si>
    <t>Marine and Hydrokinetic Technology Database, EU</t>
  </si>
  <si>
    <t>EMEC Orkney, UK</t>
  </si>
  <si>
    <t>Falmouth Bay Test Site, UK</t>
  </si>
  <si>
    <t>IEA-OES GIS Map of Ocean Energy Installations</t>
  </si>
  <si>
    <t>JRC Ocean Energy Status Report 2016 Edition, EU</t>
  </si>
  <si>
    <t>MARENDATA, EU</t>
  </si>
  <si>
    <t>SOWFIA Project Database</t>
  </si>
  <si>
    <t>TETHYS Database/Map viewer</t>
  </si>
  <si>
    <t>The Crown Estate, UK</t>
  </si>
  <si>
    <t>UK Marine Energy Database (UKMED)</t>
  </si>
  <si>
    <t>Croatian Hydrocarbon Agency, HR</t>
  </si>
  <si>
    <t>Croatia</t>
  </si>
  <si>
    <t>Danish Energy Agency, DK</t>
  </si>
  <si>
    <t>Department of Communications, Climate Action and the Environment, IE</t>
  </si>
  <si>
    <t>Landesamt für Bergbau, Energie und Geologie - Geozentrum Hannover, DE</t>
  </si>
  <si>
    <t>Ministère de la transition écologique - Direction générale de l’énergie et du climat (DGEC), FR</t>
  </si>
  <si>
    <t>Ministero dello Sviluppo Economico - Direzione generale per le infrastrutture e la sicurezza dei sistemi energetici e geominerari (DGISSEG), UNMIG - Ufficio nazionale minerario per gli idrocarburi e le georisorse, IT</t>
  </si>
  <si>
    <t>Ministriy for Transport and Infrastructures - Continental Shelf Departement, MT</t>
  </si>
  <si>
    <t>Ministry for the Ecological Transition and the Demographic challenge, ES</t>
  </si>
  <si>
    <t>Ministry of Energy, Commerce and Industry – Hydrocarbons Service, CY</t>
  </si>
  <si>
    <t>Norwegian Petroleum Directorate, NO</t>
  </si>
  <si>
    <t>Oil and Gas Authority, UK</t>
  </si>
  <si>
    <t>Polish Geological Institute - National Research Institute, PL</t>
  </si>
  <si>
    <t>TNO – Geological Survey of the Netherlands</t>
  </si>
  <si>
    <t>Bureau de Recherches Géologiques et Minières, FR</t>
  </si>
  <si>
    <t>Geological and Mining Institute of Spain (IGME), ES</t>
  </si>
  <si>
    <t>Geological Survey of Montenegro, ME</t>
  </si>
  <si>
    <t>Montenegro</t>
  </si>
  <si>
    <t>Jarðfeingi - Faroese Geological Survey, FO</t>
  </si>
  <si>
    <t>Faroe Islands</t>
  </si>
  <si>
    <t>Latvian environment geology and meteorology centre, LV</t>
  </si>
  <si>
    <t>Latvia</t>
  </si>
  <si>
    <t>Department of Communications, Climate Action and Environment, Petroleum Affairs Division, IE</t>
  </si>
  <si>
    <t>HELCOM HOLAS II Dataset: Pipelines (2017), DK, EE, FI, DE, PO, RU</t>
  </si>
  <si>
    <t>Instituto de Estadística y Cartografía de Andalucía, ES</t>
  </si>
  <si>
    <t>Oljedirektoratet, NO</t>
  </si>
  <si>
    <t>TNO, Geological Survey of the Netherlands, NL</t>
  </si>
  <si>
    <t>ABNL Naval Mine Warfare Mission Support Centre Royal Netherlands Navy Command / Directorate of Operations / Maritime Warfare Centre / Naval Mine Warfare / Mission Support Centre Ministry of Defence, NL</t>
  </si>
  <si>
    <t>HELCOM</t>
  </si>
  <si>
    <t>HYDROGRAPHIC SERVICE-Maritime Administration of Latvia, LV</t>
  </si>
  <si>
    <t>Independent Public Relations and Publishing Department. Ministry of Defence of the Republic of Croatia, HR</t>
  </si>
  <si>
    <t>Middlebury Institute of International Studies at Monterey</t>
  </si>
  <si>
    <t>Ministry of Defence. Republic of Cyprus, CY</t>
  </si>
  <si>
    <t>Ministry of Defence. Spain, ES</t>
  </si>
  <si>
    <t>OSPAR Commission (ODIM OSPAR data and information Management System)</t>
  </si>
  <si>
    <t>Servizio emergenze ambientali in mare (SEAM), IT</t>
  </si>
  <si>
    <t>Urban wastewater treatment</t>
  </si>
  <si>
    <t>Autoridad Portuaria Almeria, ES</t>
  </si>
  <si>
    <t>Autoridad Portuaria Avilés, ES</t>
  </si>
  <si>
    <t>Autoridad Portuaria de Bilbao, ES</t>
  </si>
  <si>
    <t>Autoridad Portuaria de Huelva, ES</t>
  </si>
  <si>
    <t>Autoridad Portuaria de la Bahia de Algeciras, ES</t>
  </si>
  <si>
    <t>Autoridad Portuaria de Marín, ES</t>
  </si>
  <si>
    <t>Autoridad Portuaria de Vigo, ES</t>
  </si>
  <si>
    <t>Autoridad Portuaria Vilagarcia, ES</t>
  </si>
  <si>
    <t>Autoridade Portuaria de A Coruña, ES</t>
  </si>
  <si>
    <t>Autoritat Portuària Tarragona, ES</t>
  </si>
  <si>
    <t>Nantes Port, FR</t>
  </si>
  <si>
    <t>Port Authorities Constance, RO</t>
  </si>
  <si>
    <t>Romania</t>
  </si>
  <si>
    <t>Port Authorities Galati, RO</t>
  </si>
  <si>
    <t>Port Authorities Skellftea, SE</t>
  </si>
  <si>
    <t>Sweden</t>
  </si>
  <si>
    <t>Port Authority Alexandroupolis, EL</t>
  </si>
  <si>
    <t>Port Authority Dubrovnik, HR</t>
  </si>
  <si>
    <t>Port Authority Esbjerg, DK</t>
  </si>
  <si>
    <t>Port Authority Le Havre, FR</t>
  </si>
  <si>
    <t>Port Authority Loviisa, FI</t>
  </si>
  <si>
    <t>Port Authority of Kemi, FI</t>
  </si>
  <si>
    <t>Port Authority Rafina, EL</t>
  </si>
  <si>
    <t>Port Authority Rijeka, HR</t>
  </si>
  <si>
    <t>Port Authority Rotterdam, NL</t>
  </si>
  <si>
    <t>Port Authority Rouen, FR</t>
  </si>
  <si>
    <t>Port Authority Rovinj, HR</t>
  </si>
  <si>
    <t>Port Authority Thesalonik, EL</t>
  </si>
  <si>
    <t>Port Authority Trieste, IT</t>
  </si>
  <si>
    <t>Port Castello, ES</t>
  </si>
  <si>
    <t>Port de Barcelona, ES</t>
  </si>
  <si>
    <t>Port of Tallinn, EE</t>
  </si>
  <si>
    <t>Port of Turku Finland, FI</t>
  </si>
  <si>
    <t>Porto de Aveiro, PT</t>
  </si>
  <si>
    <t>Porto de Lisboa, PT</t>
  </si>
  <si>
    <t>Ports de la Generalitat, ES</t>
  </si>
  <si>
    <t>Puerto de Málaga, ES</t>
  </si>
  <si>
    <t>Puerto de Santander, ES</t>
  </si>
  <si>
    <t>State Environmental Service Ministry of Environmental Protection and Regional Development of the Republic of Latvia, LV</t>
  </si>
  <si>
    <t>Transport Malta, MT</t>
  </si>
  <si>
    <t>Valencia Port, </t>
  </si>
  <si>
    <t>HELCOM - Baltic Marine Environment Protection Commission - Helsinki Commission</t>
  </si>
  <si>
    <t>Northland Deutsche Bucht GmbH, DE</t>
  </si>
  <si>
    <t>Royal Belgian Institute of Natural Science, BE</t>
  </si>
  <si>
    <t>The Wind Power</t>
  </si>
  <si>
    <t>Commercial</t>
  </si>
  <si>
    <t>Wind Europe</t>
  </si>
  <si>
    <t>DesalData</t>
  </si>
  <si>
    <t>CLS</t>
  </si>
  <si>
    <t>AIS data</t>
  </si>
  <si>
    <t>EMSA</t>
  </si>
  <si>
    <t>Federal Public Service (FPS) Health, Food Chain Safety and Environment</t>
  </si>
  <si>
    <t>Danish Maritime Authority (Secretariat for maritime spatial planning)</t>
  </si>
  <si>
    <t>Ministry of The Environment and Regionals councils</t>
  </si>
  <si>
    <t>Not restricted</t>
  </si>
  <si>
    <t>Åland Provincial Government</t>
  </si>
  <si>
    <t>Ministry of Environmental Protection and Regional Development of The Republic of Latvia</t>
  </si>
  <si>
    <t>Ministry of Maritime Economy and Inland Navigation, Maritime offices of Gdynia, Slupsk and Szczecin</t>
  </si>
  <si>
    <t xml:space="preserve">Ministerio de Agricultura, Alimentacion y Pesca </t>
  </si>
  <si>
    <t>National Institute of Biology of Slovenia</t>
  </si>
  <si>
    <t>New sources are added every year. Apart from that, there's nothing particularly noteworthy</t>
  </si>
  <si>
    <t>Marine Institute</t>
  </si>
  <si>
    <t>Shellfish licenced sites</t>
  </si>
  <si>
    <t>Direction Départementale des Territoires et de la Mer de Vendée</t>
  </si>
  <si>
    <t>DDTM de la Manche</t>
  </si>
  <si>
    <t>DDTM 17 (Direction Départementale des Territoires et de la Mer de Charente-Maritime)</t>
  </si>
  <si>
    <t>DDTM 35 (Direction Départementale des Territoires et de la Mer d'Ille-et-Vilaine)</t>
  </si>
  <si>
    <t>DDTM 56 (Direction Départementale des Territoires et de la Mer du Morbihan)</t>
  </si>
  <si>
    <t>DDTM 29 (Direction Départementale des Territoires et de la Mer du Finistère)</t>
  </si>
  <si>
    <t>Department of Housing, Local Government, and Heritage</t>
  </si>
  <si>
    <t>Miniterio para la Transicion Ecologica y el Reto Demografico - Spain</t>
  </si>
  <si>
    <t>https://ows.emodnet-humanactivities.eu/wms?SERVICE=WMS&amp;VERSION=1.1.1&amp;REQUEST=GetCapabilities</t>
  </si>
  <si>
    <t>https://ows.emodnet-humanactivities.eu/wfs?SERVICE=WFS&amp;VERSION=1.1.0&amp;request=GetCapabilities</t>
  </si>
  <si>
    <t>https://ows.emodnet-humanactivities.eu/wcs?SERVICE=WMS&amp;VERSION=1.1.1&amp;REQUEST=GetCapabilities</t>
  </si>
  <si>
    <t>Nothing to report</t>
  </si>
  <si>
    <t>✔</t>
  </si>
  <si>
    <t>When data are collated from multiple sources, INSPIRE-compliant metadata are compiled</t>
  </si>
  <si>
    <t>Partner in charge of collecting the dataset</t>
  </si>
  <si>
    <t>Manual</t>
  </si>
  <si>
    <t>Data collated from multiple sources are checked to verify whether data model consistency</t>
  </si>
  <si>
    <t>GIS Coordinator</t>
  </si>
  <si>
    <t>Geographic Location Control is performed to detect if there are any obvious errors.</t>
  </si>
  <si>
    <t>Data attributes are randomly checked for errors. If obvious errors are detected, original sources are contacted for correction</t>
  </si>
  <si>
    <t>Final quality control on attributes and geometries before publication.</t>
  </si>
  <si>
    <t>Data from multiple sources are aggregated according to a data model developed by the Human Activities team</t>
  </si>
  <si>
    <t>When data collected from multiple sources are in different languages, they are translated into English</t>
  </si>
  <si>
    <t>When data collected from multiple sources use different units, they are harmonised into a common unit</t>
  </si>
  <si>
    <t>When data collected from multiple sources use different terminology, they are harmonised into a common terminology</t>
  </si>
  <si>
    <t>When data collected from multiple sources use different coordinate systems, they are harmonised into WGS84</t>
  </si>
  <si>
    <t>When data collected from multiple sources use different formats, they are harmonised into a common format, depending on the dataset</t>
  </si>
  <si>
    <t>The spike in number of visitors at the end of November coincides with EMODnet Open Conference &amp; Jamboree</t>
  </si>
  <si>
    <t>Slightly downward trend in number of visitors. This is consistent with the assumption that users are increasingly using web services to consume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</si>
</sst>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7" x14ac:knownFonts="1">
    <font>
      <sz val="11"/>
      <color theme="1"/>
      <name val="Calibri"/>
      <family val="2"/>
      <scheme val="minor"/>
    </font>
    <font>
      <sz val="11"/>
      <color rgb="FF333333"/>
      <name val="Calibri"/>
      <family val="2"/>
      <scheme val="minor"/>
    </font>
    <font>
      <i/>
      <sz val="11"/>
      <color theme="8" tint="-0.249977111117893"/>
      <name val="Calibri"/>
      <family val="2"/>
      <scheme val="minor"/>
    </font>
    <font>
      <sz val="11"/>
      <name val="Calibri"/>
      <family val="2"/>
      <scheme val="minor"/>
    </font>
    <font>
      <b/>
      <sz val="9"/>
      <name val="Calibri"/>
      <family val="2"/>
      <scheme val="minor"/>
    </font>
    <font>
      <sz val="9"/>
      <name val="Calibri"/>
      <family val="2"/>
      <scheme val="minor"/>
    </font>
    <font>
      <sz val="9"/>
      <color rgb="FF333333"/>
      <name val="Calibri"/>
      <family val="2"/>
      <scheme val="minor"/>
    </font>
    <font>
      <sz val="9"/>
      <color theme="1"/>
      <name val="Calibri"/>
      <family val="2"/>
      <scheme val="minor"/>
    </font>
    <font>
      <b/>
      <sz val="12"/>
      <color rgb="FFFFFFFF"/>
      <name val="Calibri"/>
      <family val="2"/>
      <scheme val="minor"/>
    </font>
    <font>
      <sz val="10"/>
      <color rgb="FFFFFFFF"/>
      <name val="Calibri"/>
      <family val="2"/>
      <scheme val="minor"/>
    </font>
    <font>
      <sz val="9"/>
      <color rgb="FFFF0000"/>
      <name val="Calibri"/>
      <family val="2"/>
      <scheme val="minor"/>
    </font>
    <font>
      <sz val="10"/>
      <color rgb="FF333333"/>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10"/>
      <name val="Calibri"/>
      <family val="2"/>
      <scheme val="minor"/>
    </font>
    <font>
      <b/>
      <sz val="10"/>
      <color rgb="FF333333"/>
      <name val="Calibri"/>
      <family val="2"/>
      <scheme val="minor"/>
    </font>
    <font>
      <i/>
      <sz val="10"/>
      <name val="Calibri"/>
      <family val="2"/>
      <scheme val="minor"/>
    </font>
    <font>
      <i/>
      <sz val="10"/>
      <color rgb="FF333333"/>
      <name val="Calibri"/>
      <family val="2"/>
      <scheme val="minor"/>
    </font>
    <font>
      <sz val="10"/>
      <name val="Calibri"/>
      <family val="2"/>
      <scheme val="minor"/>
    </font>
    <font>
      <b/>
      <i/>
      <sz val="10"/>
      <name val="Calibri"/>
      <family val="2"/>
      <scheme val="minor"/>
    </font>
    <font>
      <sz val="12"/>
      <name val="Calibri"/>
      <family val="2"/>
      <scheme val="minor"/>
    </font>
    <font>
      <b/>
      <sz val="12"/>
      <color rgb="FF333333"/>
      <name val="Calibri"/>
      <family val="2"/>
      <scheme val="minor"/>
    </font>
    <font>
      <b/>
      <sz val="11"/>
      <color rgb="FF333333"/>
      <name val="Calibri"/>
      <family val="2"/>
      <scheme val="minor"/>
    </font>
    <font>
      <b/>
      <i/>
      <sz val="10"/>
      <color rgb="FF333333"/>
      <name val="Calibri"/>
      <family val="2"/>
      <scheme val="minor"/>
    </font>
    <font>
      <b/>
      <i/>
      <u/>
      <sz val="10"/>
      <color rgb="FF333333"/>
      <name val="Calibri"/>
      <family val="2"/>
      <scheme val="minor"/>
    </font>
    <font>
      <sz val="11"/>
      <color theme="0" tint="-0.34998626667073579"/>
      <name val="Calibri"/>
      <family val="2"/>
      <scheme val="minor"/>
    </font>
    <font>
      <strike/>
      <sz val="10"/>
      <name val="Calibri"/>
      <family val="2"/>
      <scheme val="minor"/>
    </font>
    <font>
      <b/>
      <sz val="11"/>
      <color rgb="FFFF0000"/>
      <name val="Calibri"/>
      <family val="2"/>
      <scheme val="minor"/>
    </font>
    <font>
      <b/>
      <sz val="10"/>
      <color theme="1"/>
      <name val="Calibri"/>
      <family val="2"/>
      <scheme val="minor"/>
    </font>
    <font>
      <i/>
      <sz val="10"/>
      <color theme="0" tint="-0.34998626667073579"/>
      <name val="Calibri"/>
      <family val="2"/>
      <scheme val="minor"/>
    </font>
    <font>
      <sz val="10"/>
      <color theme="1"/>
      <name val="Calibri"/>
      <family val="2"/>
      <scheme val="minor"/>
    </font>
    <font>
      <i/>
      <sz val="9"/>
      <color theme="1"/>
      <name val="Calibri"/>
      <family val="2"/>
      <scheme val="minor"/>
    </font>
    <font>
      <sz val="10"/>
      <color rgb="FFFF0000"/>
      <name val="Calibri"/>
      <family val="2"/>
      <scheme val="minor"/>
    </font>
    <font>
      <sz val="11"/>
      <color theme="1"/>
      <name val="Calibri"/>
      <family val="2"/>
      <scheme val="minor"/>
    </font>
    <font>
      <sz val="11"/>
      <color rgb="FF000000"/>
      <name val="Calibri"/>
      <family val="2"/>
    </font>
    <font>
      <u/>
      <sz val="11"/>
      <color theme="10"/>
      <name val="Calibri"/>
      <family val="2"/>
      <scheme val="minor"/>
    </font>
  </fonts>
  <fills count="12">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rgb="FFD5A6BD"/>
        <bgColor rgb="FFD5A6BD"/>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6">
    <xf numFmtId="0" fontId="0" fillId="0" borderId="0"/>
    <xf numFmtId="9" fontId="34" fillId="0" borderId="0" applyFont="0" applyFill="0" applyBorder="0" applyAlignment="0" applyProtection="0"/>
    <xf numFmtId="0" fontId="34" fillId="0" borderId="0"/>
    <xf numFmtId="0" fontId="35" fillId="0" borderId="0"/>
    <xf numFmtId="0" fontId="35" fillId="0" borderId="0"/>
    <xf numFmtId="0" fontId="36" fillId="0" borderId="0" applyNumberFormat="0" applyFill="0" applyBorder="0" applyAlignment="0" applyProtection="0"/>
  </cellStyleXfs>
  <cellXfs count="228">
    <xf numFmtId="0" fontId="0" fillId="0" borderId="0" xfId="0"/>
    <xf numFmtId="0" fontId="1" fillId="0" borderId="0" xfId="0" applyFont="1"/>
    <xf numFmtId="0" fontId="2" fillId="0" borderId="0" xfId="0" applyFont="1"/>
    <xf numFmtId="0" fontId="3" fillId="0" borderId="0" xfId="0" applyFont="1"/>
    <xf numFmtId="0" fontId="4" fillId="3" borderId="1" xfId="0" applyFont="1" applyFill="1" applyBorder="1" applyAlignment="1">
      <alignment horizontal="justify" vertical="center"/>
    </xf>
    <xf numFmtId="0" fontId="5" fillId="0" borderId="0" xfId="0" applyFont="1" applyAlignment="1">
      <alignment vertical="center"/>
    </xf>
    <xf numFmtId="0" fontId="4" fillId="3" borderId="1" xfId="0" applyFont="1" applyFill="1" applyBorder="1" applyAlignment="1">
      <alignment horizontal="justify" vertical="center" wrapText="1"/>
    </xf>
    <xf numFmtId="0" fontId="6" fillId="0" borderId="0" xfId="0" applyFont="1" applyAlignment="1">
      <alignment vertical="center"/>
    </xf>
    <xf numFmtId="0" fontId="4" fillId="0" borderId="1" xfId="0" applyFont="1" applyBorder="1" applyAlignment="1">
      <alignment horizontal="justify"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xf numFmtId="0" fontId="7" fillId="0" borderId="0" xfId="0" applyFont="1"/>
    <xf numFmtId="0" fontId="9" fillId="6" borderId="8" xfId="0" applyFont="1" applyFill="1" applyBorder="1" applyAlignment="1">
      <alignment vertical="center" wrapText="1"/>
    </xf>
    <xf numFmtId="0" fontId="9" fillId="6" borderId="9" xfId="0" applyFont="1" applyFill="1" applyBorder="1" applyAlignment="1">
      <alignment vertical="center" wrapText="1"/>
    </xf>
    <xf numFmtId="0" fontId="11" fillId="0" borderId="0" xfId="0" applyFont="1" applyAlignment="1">
      <alignment horizontal="justify" vertical="center"/>
    </xf>
    <xf numFmtId="0" fontId="12" fillId="0" borderId="0" xfId="0" applyFont="1" applyAlignment="1">
      <alignment vertical="top"/>
    </xf>
    <xf numFmtId="0" fontId="1" fillId="0" borderId="0" xfId="0" applyFont="1" applyAlignment="1">
      <alignment vertical="top"/>
    </xf>
    <xf numFmtId="0" fontId="13" fillId="0" borderId="0" xfId="0" applyFont="1"/>
    <xf numFmtId="0" fontId="14" fillId="2" borderId="0" xfId="0" applyFont="1" applyFill="1" applyAlignment="1">
      <alignment vertical="top"/>
    </xf>
    <xf numFmtId="0" fontId="15" fillId="2" borderId="0" xfId="0" applyFont="1" applyFill="1" applyAlignment="1">
      <alignment vertical="top"/>
    </xf>
    <xf numFmtId="0" fontId="16" fillId="2" borderId="0" xfId="0" applyFont="1" applyFill="1" applyAlignment="1">
      <alignment vertical="top"/>
    </xf>
    <xf numFmtId="0" fontId="17" fillId="3" borderId="1" xfId="0" applyFont="1" applyFill="1" applyBorder="1" applyAlignment="1">
      <alignment horizontal="center" wrapText="1"/>
    </xf>
    <xf numFmtId="0" fontId="3" fillId="0" borderId="0" xfId="0" applyFont="1" applyAlignment="1">
      <alignment vertical="top"/>
    </xf>
    <xf numFmtId="0" fontId="18" fillId="0" borderId="0" xfId="0" applyFont="1" applyAlignment="1">
      <alignment horizontal="center" vertical="top" wrapText="1"/>
    </xf>
    <xf numFmtId="0" fontId="17" fillId="0" borderId="1" xfId="0" applyFont="1" applyBorder="1" applyAlignment="1">
      <alignment horizontal="center" vertical="top" wrapText="1"/>
    </xf>
    <xf numFmtId="0" fontId="17" fillId="0" borderId="0" xfId="0" applyFont="1" applyAlignment="1">
      <alignment horizontal="center" vertical="top" wrapText="1"/>
    </xf>
    <xf numFmtId="0" fontId="15" fillId="3" borderId="2" xfId="0" applyFont="1" applyFill="1" applyBorder="1" applyAlignment="1">
      <alignment horizontal="left" wrapText="1"/>
    </xf>
    <xf numFmtId="0" fontId="20" fillId="5" borderId="2" xfId="0" applyFont="1" applyFill="1" applyBorder="1" applyAlignment="1">
      <alignment horizontal="center" wrapText="1"/>
    </xf>
    <xf numFmtId="0" fontId="19" fillId="0" borderId="1" xfId="0" applyFont="1" applyBorder="1" applyAlignment="1">
      <alignment horizontal="left" vertical="top" wrapText="1"/>
    </xf>
    <xf numFmtId="0" fontId="19" fillId="3" borderId="1" xfId="0" applyFont="1" applyFill="1" applyBorder="1" applyAlignment="1">
      <alignment horizontal="center" wrapText="1"/>
    </xf>
    <xf numFmtId="0" fontId="19" fillId="0" borderId="1" xfId="0" applyFont="1" applyBorder="1" applyAlignment="1">
      <alignment horizontal="center" vertical="top" wrapText="1"/>
    </xf>
    <xf numFmtId="0" fontId="19" fillId="0" borderId="0" xfId="0" applyFont="1" applyAlignment="1">
      <alignment vertical="top"/>
    </xf>
    <xf numFmtId="0" fontId="5"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17" fillId="3" borderId="3" xfId="0" applyFont="1" applyFill="1" applyBorder="1" applyAlignment="1">
      <alignment horizontal="center" wrapText="1"/>
    </xf>
    <xf numFmtId="0" fontId="17" fillId="5" borderId="2" xfId="0" applyFont="1" applyFill="1" applyBorder="1" applyAlignment="1">
      <alignment horizontal="center" wrapText="1"/>
    </xf>
    <xf numFmtId="0" fontId="19" fillId="2" borderId="0" xfId="0" applyFont="1" applyFill="1" applyAlignment="1">
      <alignment vertical="top"/>
    </xf>
    <xf numFmtId="0" fontId="3" fillId="2" borderId="0" xfId="0" applyFont="1" applyFill="1" applyAlignment="1">
      <alignment vertical="top"/>
    </xf>
    <xf numFmtId="0" fontId="19" fillId="0" borderId="0" xfId="0" applyFont="1" applyAlignment="1">
      <alignment vertical="top" wrapText="1"/>
    </xf>
    <xf numFmtId="0" fontId="19" fillId="0" borderId="0" xfId="0" applyFont="1" applyAlignment="1">
      <alignment wrapText="1"/>
    </xf>
    <xf numFmtId="0" fontId="22" fillId="0" borderId="0" xfId="0" applyFont="1" applyAlignment="1">
      <alignment vertical="center"/>
    </xf>
    <xf numFmtId="0" fontId="1" fillId="0" borderId="0" xfId="0" applyFont="1" applyAlignment="1">
      <alignment vertical="center"/>
    </xf>
    <xf numFmtId="0" fontId="23" fillId="2" borderId="0" xfId="0" applyFont="1" applyFill="1" applyAlignment="1">
      <alignment vertical="top"/>
    </xf>
    <xf numFmtId="0" fontId="18" fillId="3" borderId="1" xfId="0" applyFont="1" applyFill="1" applyBorder="1" applyAlignment="1">
      <alignment horizontal="center" wrapText="1"/>
    </xf>
    <xf numFmtId="0" fontId="24" fillId="3" borderId="1" xfId="0" applyFont="1" applyFill="1" applyBorder="1" applyAlignment="1">
      <alignment horizontal="center" wrapText="1"/>
    </xf>
    <xf numFmtId="0" fontId="18" fillId="0" borderId="0" xfId="0" applyFont="1" applyAlignment="1">
      <alignment horizontal="center" vertical="center" wrapText="1"/>
    </xf>
    <xf numFmtId="0" fontId="18" fillId="0" borderId="1" xfId="0" applyFont="1" applyBorder="1" applyAlignment="1">
      <alignment horizontal="center" wrapText="1"/>
    </xf>
    <xf numFmtId="0" fontId="24" fillId="0" borderId="1" xfId="0" applyFont="1" applyBorder="1" applyAlignment="1">
      <alignment horizontal="center" wrapText="1"/>
    </xf>
    <xf numFmtId="0" fontId="24" fillId="5" borderId="2" xfId="0" applyFont="1" applyFill="1" applyBorder="1" applyAlignment="1">
      <alignment horizontal="center" wrapText="1"/>
    </xf>
    <xf numFmtId="0" fontId="11" fillId="0" borderId="1" xfId="0" applyFont="1" applyBorder="1" applyAlignment="1">
      <alignment horizontal="left" vertical="center" wrapText="1"/>
    </xf>
    <xf numFmtId="0" fontId="11" fillId="4" borderId="1" xfId="0" applyFont="1" applyFill="1" applyBorder="1" applyAlignment="1">
      <alignment horizontal="center" vertical="center" wrapText="1"/>
    </xf>
    <xf numFmtId="0" fontId="11" fillId="0" borderId="0" xfId="0" applyFont="1"/>
    <xf numFmtId="0" fontId="26" fillId="0" borderId="0" xfId="0" applyFont="1"/>
    <xf numFmtId="0" fontId="19" fillId="0" borderId="0" xfId="0" applyFont="1"/>
    <xf numFmtId="0" fontId="17" fillId="0" borderId="0" xfId="0" applyFont="1" applyAlignment="1">
      <alignment horizontal="center" vertical="center" wrapText="1"/>
    </xf>
    <xf numFmtId="0" fontId="3" fillId="0" borderId="0" xfId="0" applyFont="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27" fillId="2" borderId="0" xfId="0" applyFont="1" applyFill="1"/>
    <xf numFmtId="0" fontId="27" fillId="0" borderId="0" xfId="0" applyFont="1"/>
    <xf numFmtId="0" fontId="12" fillId="0" borderId="0" xfId="0" applyFont="1" applyAlignment="1">
      <alignment vertical="center"/>
    </xf>
    <xf numFmtId="0" fontId="17" fillId="0" borderId="1" xfId="0" applyFont="1" applyBorder="1" applyAlignment="1">
      <alignment horizontal="center" vertical="center" wrapText="1"/>
    </xf>
    <xf numFmtId="0" fontId="19" fillId="0" borderId="0" xfId="0" applyFont="1" applyAlignment="1">
      <alignment vertical="center"/>
    </xf>
    <xf numFmtId="0" fontId="1" fillId="2" borderId="0" xfId="0" applyFont="1" applyFill="1" applyAlignment="1">
      <alignment vertical="top"/>
    </xf>
    <xf numFmtId="0" fontId="3" fillId="0" borderId="0" xfId="0" applyFont="1" applyAlignment="1">
      <alignment horizontal="left" vertical="top" wrapText="1"/>
    </xf>
    <xf numFmtId="0" fontId="11" fillId="0" borderId="0" xfId="0" applyFont="1" applyAlignment="1">
      <alignment vertical="top" wrapText="1"/>
    </xf>
    <xf numFmtId="0" fontId="12" fillId="0" borderId="0" xfId="0" applyFont="1"/>
    <xf numFmtId="0" fontId="22" fillId="0" borderId="0" xfId="0" applyFont="1"/>
    <xf numFmtId="0" fontId="17" fillId="0" borderId="2" xfId="0" applyFont="1" applyBorder="1" applyAlignment="1">
      <alignment horizontal="center" vertical="center" wrapText="1"/>
    </xf>
    <xf numFmtId="0" fontId="15" fillId="3" borderId="2" xfId="0" applyFont="1" applyFill="1" applyBorder="1" applyAlignment="1">
      <alignment horizontal="center" wrapText="1"/>
    </xf>
    <xf numFmtId="0" fontId="19" fillId="0" borderId="1" xfId="0" applyFont="1" applyBorder="1" applyAlignment="1">
      <alignment vertical="center" wrapText="1"/>
    </xf>
    <xf numFmtId="0" fontId="17" fillId="3"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28" fillId="0" borderId="0" xfId="0" applyFont="1" applyAlignment="1">
      <alignment vertical="top"/>
    </xf>
    <xf numFmtId="0" fontId="3" fillId="2" borderId="0" xfId="0" applyFont="1" applyFill="1"/>
    <xf numFmtId="0" fontId="4" fillId="2" borderId="0" xfId="0" applyFont="1" applyFill="1" applyAlignment="1">
      <alignment vertical="top"/>
    </xf>
    <xf numFmtId="0" fontId="5" fillId="2" borderId="0" xfId="0" applyFont="1" applyFill="1" applyAlignment="1">
      <alignment vertical="top"/>
    </xf>
    <xf numFmtId="0" fontId="5" fillId="0" borderId="0" xfId="0" applyFont="1" applyAlignment="1">
      <alignment vertical="top"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Border="1"/>
    <xf numFmtId="0" fontId="0" fillId="0" borderId="12" xfId="0" applyBorder="1"/>
    <xf numFmtId="0" fontId="0" fillId="0" borderId="19" xfId="0" applyBorder="1"/>
    <xf numFmtId="0" fontId="29" fillId="8" borderId="14" xfId="0" applyFont="1" applyFill="1" applyBorder="1" applyAlignment="1">
      <alignment wrapText="1"/>
    </xf>
    <xf numFmtId="0" fontId="29" fillId="9" borderId="14" xfId="0" applyFont="1" applyFill="1" applyBorder="1" applyAlignment="1">
      <alignment wrapText="1"/>
    </xf>
    <xf numFmtId="0" fontId="29" fillId="9" borderId="15" xfId="0" applyFont="1" applyFill="1" applyBorder="1" applyAlignment="1">
      <alignment wrapText="1"/>
    </xf>
    <xf numFmtId="0" fontId="17" fillId="5" borderId="16" xfId="0" applyFont="1" applyFill="1" applyBorder="1" applyAlignment="1">
      <alignment horizontal="center" wrapText="1"/>
    </xf>
    <xf numFmtId="0" fontId="30" fillId="0" borderId="17" xfId="0" applyFont="1" applyBorder="1"/>
    <xf numFmtId="0" fontId="30" fillId="0" borderId="0" xfId="0" applyFont="1"/>
    <xf numFmtId="10" fontId="30" fillId="0" borderId="18" xfId="0" applyNumberFormat="1" applyFont="1" applyBorder="1"/>
    <xf numFmtId="9" fontId="30" fillId="0" borderId="17" xfId="0" applyNumberFormat="1" applyFont="1" applyBorder="1"/>
    <xf numFmtId="0" fontId="31" fillId="0" borderId="11" xfId="0" applyFont="1" applyBorder="1"/>
    <xf numFmtId="0" fontId="31" fillId="0" borderId="12" xfId="0" applyFont="1" applyBorder="1"/>
    <xf numFmtId="10" fontId="31" fillId="0" borderId="19" xfId="0" applyNumberFormat="1" applyFont="1" applyBorder="1"/>
    <xf numFmtId="0" fontId="32" fillId="0" borderId="0" xfId="0" applyFont="1"/>
    <xf numFmtId="0" fontId="31" fillId="0" borderId="0" xfId="0" applyFont="1"/>
    <xf numFmtId="0" fontId="13" fillId="0" borderId="15" xfId="0" applyFont="1" applyBorder="1" applyAlignment="1">
      <alignment wrapText="1"/>
    </xf>
    <xf numFmtId="0" fontId="19" fillId="0" borderId="0" xfId="0" applyFont="1" applyAlignment="1">
      <alignment horizontal="justify" vertical="center"/>
    </xf>
    <xf numFmtId="0" fontId="19" fillId="2" borderId="20" xfId="0" applyFont="1" applyFill="1" applyBorder="1" applyAlignment="1">
      <alignment horizontal="justify" vertical="center" wrapText="1"/>
    </xf>
    <xf numFmtId="0" fontId="19" fillId="0" borderId="10" xfId="0" applyFont="1" applyBorder="1" applyAlignment="1">
      <alignment horizontal="justify" vertical="center" wrapText="1"/>
    </xf>
    <xf numFmtId="0" fontId="19" fillId="0" borderId="10" xfId="0" applyFont="1" applyBorder="1" applyAlignment="1">
      <alignment vertical="center" wrapText="1"/>
    </xf>
    <xf numFmtId="0" fontId="19" fillId="0" borderId="13" xfId="0" applyFont="1" applyBorder="1" applyAlignment="1">
      <alignment vertical="center" wrapText="1"/>
    </xf>
    <xf numFmtId="0" fontId="33" fillId="0" borderId="0" xfId="0" applyFont="1" applyAlignment="1">
      <alignment horizontal="left" vertical="center" wrapText="1"/>
    </xf>
    <xf numFmtId="0" fontId="19" fillId="0" borderId="13" xfId="0" applyFont="1" applyBorder="1" applyAlignment="1">
      <alignment horizontal="justify" vertical="center" wrapText="1"/>
    </xf>
    <xf numFmtId="0" fontId="19" fillId="0" borderId="8" xfId="0" applyFont="1" applyBorder="1" applyAlignment="1">
      <alignment vertical="center" wrapText="1"/>
    </xf>
    <xf numFmtId="0" fontId="19" fillId="2" borderId="10" xfId="0" applyFont="1" applyFill="1" applyBorder="1" applyAlignment="1">
      <alignment horizontal="left" vertical="center" wrapText="1"/>
    </xf>
    <xf numFmtId="0" fontId="19" fillId="2" borderId="8" xfId="0" applyFont="1" applyFill="1" applyBorder="1" applyAlignment="1">
      <alignment horizontal="justify" vertical="center" wrapText="1"/>
    </xf>
    <xf numFmtId="0" fontId="19" fillId="0" borderId="9" xfId="0" applyFont="1" applyBorder="1" applyAlignment="1">
      <alignment horizontal="justify" vertical="center" wrapText="1"/>
    </xf>
    <xf numFmtId="0" fontId="19" fillId="2" borderId="9" xfId="0" applyFont="1" applyFill="1" applyBorder="1" applyAlignment="1">
      <alignment horizontal="justify" vertical="center" wrapText="1"/>
    </xf>
    <xf numFmtId="0" fontId="11" fillId="0" borderId="1" xfId="2" applyFont="1" applyBorder="1" applyAlignment="1">
      <alignment vertical="center" wrapText="1"/>
    </xf>
    <xf numFmtId="1" fontId="11"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0" fontId="19" fillId="4" borderId="1" xfId="0"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 fontId="11" fillId="0" borderId="1" xfId="0" applyNumberFormat="1" applyFont="1" applyBorder="1" applyAlignment="1">
      <alignment horizontal="left" vertical="center" wrapText="1"/>
    </xf>
    <xf numFmtId="10" fontId="19" fillId="4" borderId="1" xfId="1" applyNumberFormat="1" applyFont="1" applyFill="1" applyBorder="1" applyAlignment="1">
      <alignment horizontal="center" vertical="center" wrapText="1"/>
    </xf>
    <xf numFmtId="1" fontId="11" fillId="0" borderId="2" xfId="0" applyNumberFormat="1" applyFont="1" applyBorder="1" applyAlignment="1">
      <alignment horizontal="left" vertical="center" wrapText="1"/>
    </xf>
    <xf numFmtId="9" fontId="19" fillId="4" borderId="1" xfId="0" applyNumberFormat="1" applyFont="1" applyFill="1" applyBorder="1" applyAlignment="1">
      <alignment horizontal="center" vertical="center" wrapText="1"/>
    </xf>
    <xf numFmtId="1" fontId="11" fillId="0" borderId="1" xfId="0" applyNumberFormat="1" applyFont="1" applyBorder="1" applyAlignment="1">
      <alignment vertical="center" wrapText="1"/>
    </xf>
    <xf numFmtId="164" fontId="11" fillId="4" borderId="2" xfId="0" applyNumberFormat="1" applyFont="1" applyFill="1" applyBorder="1" applyAlignment="1">
      <alignment horizontal="center" vertical="center" wrapText="1"/>
    </xf>
    <xf numFmtId="0" fontId="11" fillId="0" borderId="3" xfId="2" applyFont="1" applyBorder="1" applyAlignment="1">
      <alignment vertical="center" wrapText="1"/>
    </xf>
    <xf numFmtId="165" fontId="11"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64" fontId="19" fillId="4" borderId="1" xfId="2"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3" xfId="3" applyFont="1" applyBorder="1" applyAlignment="1">
      <alignment vertical="center" wrapText="1"/>
    </xf>
    <xf numFmtId="1" fontId="11" fillId="4" borderId="2" xfId="0" applyNumberFormat="1" applyFont="1" applyFill="1" applyBorder="1" applyAlignment="1">
      <alignment horizontal="center" vertical="center" wrapText="1"/>
    </xf>
    <xf numFmtId="0" fontId="11" fillId="0" borderId="1" xfId="3" applyFont="1" applyBorder="1" applyAlignment="1">
      <alignment vertical="center" wrapText="1"/>
    </xf>
    <xf numFmtId="14" fontId="17" fillId="0" borderId="1" xfId="0" applyNumberFormat="1" applyFont="1" applyBorder="1" applyAlignment="1">
      <alignment horizontal="center" vertical="top" wrapText="1"/>
    </xf>
    <xf numFmtId="9" fontId="19" fillId="0" borderId="1" xfId="0" applyNumberFormat="1" applyFont="1" applyBorder="1" applyAlignment="1">
      <alignment horizontal="center" vertical="top" wrapText="1"/>
    </xf>
    <xf numFmtId="14" fontId="19" fillId="0" borderId="1" xfId="0" applyNumberFormat="1" applyFont="1" applyBorder="1" applyAlignment="1">
      <alignment horizontal="center" vertical="top" wrapText="1"/>
    </xf>
    <xf numFmtId="0" fontId="19" fillId="0" borderId="3" xfId="0" applyFont="1" applyBorder="1" applyAlignment="1">
      <alignment horizontal="center" vertical="top" wrapText="1"/>
    </xf>
    <xf numFmtId="0" fontId="19" fillId="0" borderId="2" xfId="0" applyFont="1" applyBorder="1" applyAlignment="1">
      <alignment horizontal="center" vertical="top" wrapText="1"/>
    </xf>
    <xf numFmtId="0" fontId="3" fillId="0" borderId="1" xfId="0" applyFont="1" applyBorder="1" applyAlignment="1">
      <alignment vertical="top"/>
    </xf>
    <xf numFmtId="2" fontId="19" fillId="0" borderId="1" xfId="0" applyNumberFormat="1" applyFont="1" applyBorder="1" applyAlignment="1">
      <alignment horizontal="center" vertical="top" wrapText="1"/>
    </xf>
    <xf numFmtId="10" fontId="19" fillId="0" borderId="1" xfId="1" applyNumberFormat="1" applyFont="1" applyBorder="1" applyAlignment="1">
      <alignment horizontal="center" vertical="top" wrapText="1"/>
    </xf>
    <xf numFmtId="0" fontId="19" fillId="0" borderId="22" xfId="0" applyFont="1" applyBorder="1" applyAlignment="1">
      <alignment horizontal="center" vertical="top" wrapText="1"/>
    </xf>
    <xf numFmtId="0" fontId="31" fillId="0" borderId="1" xfId="0" applyFont="1" applyBorder="1" applyAlignment="1">
      <alignment horizontal="center" vertical="top"/>
    </xf>
    <xf numFmtId="0" fontId="31" fillId="0" borderId="21" xfId="0" applyFont="1" applyBorder="1" applyAlignment="1">
      <alignment horizontal="center" vertical="top"/>
    </xf>
    <xf numFmtId="0" fontId="19" fillId="0" borderId="21" xfId="0" applyFont="1" applyBorder="1" applyAlignment="1">
      <alignment horizontal="center" vertical="top" wrapText="1"/>
    </xf>
    <xf numFmtId="0" fontId="3" fillId="0" borderId="1" xfId="0" applyFont="1" applyBorder="1" applyAlignment="1">
      <alignment horizontal="left" vertical="top"/>
    </xf>
    <xf numFmtId="0" fontId="31" fillId="0" borderId="22" xfId="0" applyFont="1" applyBorder="1" applyAlignment="1">
      <alignment horizontal="center" vertical="top"/>
    </xf>
    <xf numFmtId="0" fontId="31" fillId="0" borderId="0" xfId="0" applyFont="1" applyAlignment="1">
      <alignment horizontal="center" vertical="top"/>
    </xf>
    <xf numFmtId="0" fontId="3" fillId="0" borderId="1" xfId="0" applyFont="1" applyBorder="1" applyAlignment="1">
      <alignment horizontal="left" vertical="top" wrapText="1"/>
    </xf>
    <xf numFmtId="0" fontId="19" fillId="0" borderId="2" xfId="0" applyFont="1" applyBorder="1" applyAlignment="1">
      <alignment horizontal="center" vertical="center" wrapText="1"/>
    </xf>
    <xf numFmtId="0" fontId="19" fillId="0" borderId="2" xfId="0" applyFont="1" applyBorder="1" applyAlignment="1">
      <alignment vertical="top" wrapText="1"/>
    </xf>
    <xf numFmtId="0" fontId="17" fillId="5" borderId="14" xfId="0" applyFont="1" applyFill="1" applyBorder="1" applyAlignment="1">
      <alignment horizontal="center" wrapText="1"/>
    </xf>
    <xf numFmtId="10" fontId="3" fillId="0" borderId="3" xfId="1" applyNumberFormat="1" applyFont="1" applyBorder="1" applyAlignment="1">
      <alignment horizontal="center" vertical="top"/>
    </xf>
    <xf numFmtId="0" fontId="3" fillId="0" borderId="17" xfId="0" applyFont="1" applyBorder="1" applyAlignment="1">
      <alignment vertical="top"/>
    </xf>
    <xf numFmtId="2" fontId="19" fillId="0" borderId="17" xfId="0" applyNumberFormat="1" applyFont="1" applyBorder="1" applyAlignment="1">
      <alignment horizontal="center" vertical="top" wrapText="1"/>
    </xf>
    <xf numFmtId="0" fontId="19" fillId="0" borderId="17" xfId="0" applyFont="1" applyBorder="1" applyAlignment="1">
      <alignment horizontal="center" vertical="top" wrapText="1"/>
    </xf>
    <xf numFmtId="0" fontId="31" fillId="0" borderId="17" xfId="0" applyFont="1" applyBorder="1" applyAlignment="1">
      <alignment horizontal="center" vertical="top"/>
    </xf>
    <xf numFmtId="2" fontId="19" fillId="0" borderId="12" xfId="0" applyNumberFormat="1" applyFont="1" applyBorder="1" applyAlignment="1">
      <alignment horizontal="center" vertical="top" wrapText="1"/>
    </xf>
    <xf numFmtId="14" fontId="18" fillId="0" borderId="1" xfId="0" applyNumberFormat="1" applyFont="1" applyBorder="1" applyAlignment="1">
      <alignment horizontal="center" wrapText="1"/>
    </xf>
    <xf numFmtId="0" fontId="15" fillId="3" borderId="1" xfId="0" applyFont="1" applyFill="1" applyBorder="1" applyAlignment="1">
      <alignment horizontal="center" wrapText="1"/>
    </xf>
    <xf numFmtId="0" fontId="20" fillId="5" borderId="1" xfId="0" applyFont="1" applyFill="1" applyBorder="1" applyAlignment="1">
      <alignment horizontal="center" wrapText="1"/>
    </xf>
    <xf numFmtId="0" fontId="11" fillId="10" borderId="1" xfId="4" applyFont="1" applyFill="1" applyBorder="1" applyAlignment="1">
      <alignment horizontal="left" vertical="center" wrapText="1"/>
    </xf>
    <xf numFmtId="1" fontId="11" fillId="11" borderId="1" xfId="4" applyNumberFormat="1" applyFont="1" applyFill="1" applyBorder="1" applyAlignment="1">
      <alignment horizontal="center" vertical="center" wrapText="1"/>
    </xf>
    <xf numFmtId="14" fontId="18" fillId="0" borderId="2" xfId="0" applyNumberFormat="1" applyFont="1" applyBorder="1" applyAlignment="1">
      <alignment horizontal="center" wrapText="1"/>
    </xf>
    <xf numFmtId="14" fontId="19" fillId="0" borderId="1" xfId="0" applyNumberFormat="1" applyFont="1" applyBorder="1" applyAlignment="1">
      <alignment horizontal="left" vertical="center" wrapText="1"/>
    </xf>
    <xf numFmtId="14" fontId="19"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19" fillId="0" borderId="1" xfId="0" applyFont="1" applyBorder="1" applyAlignment="1">
      <alignment vertical="center"/>
    </xf>
    <xf numFmtId="0" fontId="31" fillId="0" borderId="1" xfId="0" applyFont="1" applyBorder="1"/>
    <xf numFmtId="0" fontId="19" fillId="0" borderId="1" xfId="0" applyFont="1" applyBorder="1"/>
    <xf numFmtId="0" fontId="36" fillId="0" borderId="1" xfId="5" applyBorder="1" applyAlignment="1">
      <alignment horizontal="left" vertical="center" wrapText="1"/>
    </xf>
    <xf numFmtId="0" fontId="11" fillId="0" borderId="1" xfId="2"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9" fillId="0" borderId="2" xfId="0" applyFont="1" applyBorder="1" applyAlignment="1">
      <alignment horizontal="center" vertical="top" wrapText="1"/>
    </xf>
    <xf numFmtId="0" fontId="0" fillId="0" borderId="22" xfId="0" applyBorder="1" applyAlignment="1">
      <alignment horizontal="center" vertical="top" wrapText="1"/>
    </xf>
    <xf numFmtId="0" fontId="0" fillId="0" borderId="21" xfId="0" applyBorder="1" applyAlignment="1">
      <alignment horizontal="center" vertical="top" wrapText="1"/>
    </xf>
    <xf numFmtId="2" fontId="19" fillId="0" borderId="2" xfId="0" applyNumberFormat="1" applyFont="1" applyBorder="1" applyAlignment="1">
      <alignment horizontal="center" vertical="top" wrapText="1"/>
    </xf>
    <xf numFmtId="0" fontId="15" fillId="3" borderId="3" xfId="0" applyFont="1" applyFill="1" applyBorder="1" applyAlignment="1">
      <alignment horizontal="center" wrapText="1"/>
    </xf>
    <xf numFmtId="0" fontId="15" fillId="3" borderId="5" xfId="0" applyFont="1" applyFill="1" applyBorder="1" applyAlignment="1">
      <alignment horizontal="center" wrapText="1"/>
    </xf>
    <xf numFmtId="0" fontId="15" fillId="3" borderId="12" xfId="0" applyFont="1" applyFill="1" applyBorder="1" applyAlignment="1">
      <alignment horizontal="center" wrapText="1"/>
    </xf>
    <xf numFmtId="0" fontId="19" fillId="0" borderId="22" xfId="0" applyFont="1" applyBorder="1" applyAlignment="1">
      <alignment horizontal="center" vertical="top" wrapText="1"/>
    </xf>
    <xf numFmtId="0" fontId="19"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21" xfId="0" applyFont="1" applyBorder="1" applyAlignment="1">
      <alignment horizontal="center" vertical="top" wrapText="1"/>
    </xf>
    <xf numFmtId="9" fontId="19" fillId="0" borderId="2" xfId="0" applyNumberFormat="1" applyFont="1" applyBorder="1" applyAlignment="1">
      <alignment horizontal="center" vertical="top" wrapText="1"/>
    </xf>
    <xf numFmtId="9" fontId="19" fillId="0" borderId="22" xfId="0" applyNumberFormat="1" applyFont="1" applyBorder="1" applyAlignment="1">
      <alignment horizontal="center" vertical="top" wrapText="1"/>
    </xf>
    <xf numFmtId="9" fontId="19" fillId="0" borderId="21" xfId="0" applyNumberFormat="1" applyFont="1" applyBorder="1" applyAlignment="1">
      <alignment horizontal="center" vertical="top" wrapText="1"/>
    </xf>
    <xf numFmtId="0" fontId="11" fillId="0" borderId="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 xfId="2" applyFont="1" applyBorder="1" applyAlignment="1">
      <alignment vertical="center" wrapText="1"/>
    </xf>
    <xf numFmtId="0" fontId="11" fillId="0" borderId="22" xfId="2" applyFont="1" applyBorder="1" applyAlignment="1">
      <alignment vertical="center" wrapText="1"/>
    </xf>
    <xf numFmtId="0" fontId="11" fillId="0" borderId="21" xfId="2" applyFont="1" applyBorder="1" applyAlignment="1">
      <alignment vertical="center" wrapText="1"/>
    </xf>
    <xf numFmtId="0" fontId="11" fillId="0" borderId="1" xfId="0" applyFont="1" applyBorder="1" applyAlignment="1">
      <alignment horizontal="center" vertical="center" wrapText="1"/>
    </xf>
    <xf numFmtId="164" fontId="11" fillId="4" borderId="2" xfId="0" applyNumberFormat="1" applyFont="1" applyFill="1" applyBorder="1" applyAlignment="1">
      <alignment horizontal="center" vertical="center" wrapText="1"/>
    </xf>
    <xf numFmtId="164" fontId="11" fillId="4" borderId="21" xfId="0" applyNumberFormat="1" applyFont="1" applyFill="1" applyBorder="1" applyAlignment="1">
      <alignment horizontal="center" vertical="center" wrapText="1"/>
    </xf>
    <xf numFmtId="165" fontId="11" fillId="4" borderId="2" xfId="0" applyNumberFormat="1" applyFont="1" applyFill="1" applyBorder="1" applyAlignment="1">
      <alignment horizontal="center" vertical="center" wrapText="1"/>
    </xf>
    <xf numFmtId="165" fontId="11" fillId="4" borderId="21" xfId="0" applyNumberFormat="1" applyFont="1" applyFill="1" applyBorder="1" applyAlignment="1">
      <alignment horizontal="center" vertical="center" wrapText="1"/>
    </xf>
    <xf numFmtId="164" fontId="11" fillId="4" borderId="22" xfId="0" applyNumberFormat="1" applyFont="1" applyFill="1" applyBorder="1" applyAlignment="1">
      <alignment horizontal="center" vertical="center" wrapText="1"/>
    </xf>
    <xf numFmtId="164" fontId="19" fillId="4" borderId="2" xfId="2" applyNumberFormat="1" applyFont="1" applyFill="1" applyBorder="1" applyAlignment="1">
      <alignment horizontal="center" vertical="center" wrapText="1"/>
    </xf>
    <xf numFmtId="164" fontId="19" fillId="4" borderId="21" xfId="2"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5" fillId="7" borderId="3" xfId="0" applyFont="1" applyFill="1" applyBorder="1" applyAlignment="1">
      <alignment horizontal="center" wrapText="1"/>
    </xf>
    <xf numFmtId="0" fontId="15" fillId="7" borderId="4" xfId="0" applyFont="1" applyFill="1" applyBorder="1" applyAlignment="1">
      <alignment horizontal="center" wrapText="1"/>
    </xf>
    <xf numFmtId="0" fontId="15" fillId="3" borderId="4" xfId="0" applyFont="1" applyFill="1" applyBorder="1" applyAlignment="1">
      <alignment horizontal="center" wrapText="1"/>
    </xf>
    <xf numFmtId="0" fontId="19" fillId="0" borderId="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4" borderId="2"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5" fillId="2" borderId="0" xfId="0" applyFont="1" applyFill="1" applyAlignment="1">
      <alignment horizontal="center" vertical="top"/>
    </xf>
    <xf numFmtId="0" fontId="5" fillId="0" borderId="0" xfId="0" applyFont="1" applyAlignment="1">
      <alignment horizontal="left" vertical="top" wrapText="1"/>
    </xf>
    <xf numFmtId="0" fontId="13" fillId="0" borderId="14" xfId="0" applyFont="1" applyBorder="1" applyAlignment="1">
      <alignment horizontal="center" wrapText="1"/>
    </xf>
    <xf numFmtId="0" fontId="13" fillId="0" borderId="15" xfId="0" applyFont="1" applyBorder="1" applyAlignment="1">
      <alignment horizontal="center" wrapText="1"/>
    </xf>
  </cellXfs>
  <cellStyles count="6">
    <cellStyle name="Hyperlink" xfId="5" builtinId="8"/>
    <cellStyle name="Normal" xfId="0" builtinId="0"/>
    <cellStyle name="Normale 3" xfId="2" xr:uid="{F7B6C372-7958-462D-8D6F-F94388B9CE3D}"/>
    <cellStyle name="Normale 4" xfId="3" xr:uid="{CC742D3F-486F-432E-B520-63E327CF1D8B}"/>
    <cellStyle name="Normale 5" xfId="4" xr:uid="{44FDE296-B677-49A5-8B48-F3F0121E46C6}"/>
    <cellStyle name="Per cent" xfId="1" builtinId="5"/>
  </cellStyles>
  <dxfs count="0"/>
  <tableStyles count="0" defaultTableStyle="TableStyleMedium2" defaultPivotStyle="PivotStyleLight16"/>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6</xdr:row>
      <xdr:rowOff>133350</xdr:rowOff>
    </xdr:from>
    <xdr:to>
      <xdr:col>21</xdr:col>
      <xdr:colOff>402438</xdr:colOff>
      <xdr:row>25</xdr:row>
      <xdr:rowOff>19539</xdr:rowOff>
    </xdr:to>
    <xdr:pic>
      <xdr:nvPicPr>
        <xdr:cNvPr id="2" name="Picture 1">
          <a:extLst>
            <a:ext uri="{FF2B5EF4-FFF2-40B4-BE49-F238E27FC236}">
              <a16:creationId xmlns:a16="http://schemas.microsoft.com/office/drawing/2014/main" id="{78D28DB4-DF58-EEE5-4FFB-E21A0214B8BF}"/>
            </a:ext>
          </a:extLst>
        </xdr:cNvPr>
        <xdr:cNvPicPr>
          <a:picLocks noChangeAspect="1"/>
        </xdr:cNvPicPr>
      </xdr:nvPicPr>
      <xdr:blipFill>
        <a:blip xmlns:r="http://schemas.openxmlformats.org/officeDocument/2006/relationships" r:embed="rId1"/>
        <a:stretch>
          <a:fillRect/>
        </a:stretch>
      </xdr:blipFill>
      <xdr:spPr>
        <a:xfrm>
          <a:off x="19050" y="1400175"/>
          <a:ext cx="17109288" cy="3505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hared%20drives/EMODnet%20Secretariat/3.%20WP3%20-%20Monitoring/EMODnet%20Progress%20Reporting%20(Task%203.1%20&amp;%203.2%20&amp;%203.3)/Phase%20IV/Quarterly%20reports/2023%2007%20Q22023/Portal%20reports/HumanActivities/20230701_EMODnetHumanActivities_Q22023.xlsx?2E75B589" TargetMode="External"/><Relationship Id="rId1" Type="http://schemas.openxmlformats.org/officeDocument/2006/relationships/externalLinkPath" Target="file:///\\2E75B589\20230701_EMODnetHumanActivities_Q2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20drives/EMODnet%20Secretariat/3.%20WP3%20-%20Monitoring/EMODnet%20Progress%20Reporting%20(Task%203.1%20&amp;%203.2%20&amp;%203.3)/Phase%20IV/Quarterly%20reports/202310_Q32023/Portals/HumanActivities/20231001_EMODnetHumanActivities_Q32023.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hared%20drives/EMODnet%20Secretariat/3.%20WP3%20-%20Monitoring/EMODnet%20Progress%20Reporting%20(Task%203.1%20&amp;%203.2%20&amp;%203.3)/Phase%20IV/Quarterly%20reports/202401_Q42023/PortalReports/HumanActivities/20240101_EMODnetHumanActivities_Q42023.xlsx?2E1EFA65" TargetMode="External"/><Relationship Id="rId1" Type="http://schemas.openxmlformats.org/officeDocument/2006/relationships/externalLinkPath" Target="file:///\\2E1EFA65\20240101_EMODnetHumanActivities_Q42023.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hared%20drives/EMODnet%20Secretariat/3.%20WP3%20-%20Monitoring/EMODnet%20Progress%20Reporting%20(Task%203.1%20&amp;%203.2%20&amp;%203.3)/Phase%20IV/Quarterly%20reports/202404_Q12024/PortalReports/HumanActivities/20240401_EMODnetHumanActivities_Q12024.xlsx?F136FDEA" TargetMode="External"/><Relationship Id="rId1" Type="http://schemas.openxmlformats.org/officeDocument/2006/relationships/externalLinkPath" Target="file:///\\F136FDEA\20240401_EMODnetHumanActivities_Q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mes"/>
      <sheetName val="Comments"/>
      <sheetName val="1(Data)"/>
      <sheetName val="2(Products)"/>
      <sheetName val="3(Data providers)"/>
      <sheetName val="4(Web services)"/>
      <sheetName val="5(Web traffic)"/>
    </sheetNames>
    <sheetDataSet>
      <sheetData sheetId="0"/>
      <sheetData sheetId="1"/>
      <sheetData sheetId="2"/>
      <sheetData sheetId="3">
        <row r="70">
          <cell r="F70">
            <v>1084</v>
          </cell>
          <cell r="L70">
            <v>404520</v>
          </cell>
        </row>
        <row r="71">
          <cell r="F71">
            <v>667</v>
          </cell>
          <cell r="L71">
            <v>205958</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mes"/>
      <sheetName val="Comments"/>
      <sheetName val="1(Data)"/>
      <sheetName val="2(Products)"/>
      <sheetName val="3(Data providers)"/>
      <sheetName val="4(Web services)"/>
      <sheetName val="5(Web traffic)"/>
      <sheetName val="20231001_EMODnetHumanActivities"/>
    </sheetNames>
    <sheetDataSet>
      <sheetData sheetId="0"/>
      <sheetData sheetId="1"/>
      <sheetData sheetId="2"/>
      <sheetData sheetId="3">
        <row r="70">
          <cell r="F70">
            <v>870</v>
          </cell>
          <cell r="L70">
            <v>379940</v>
          </cell>
        </row>
        <row r="71">
          <cell r="F71">
            <v>560</v>
          </cell>
          <cell r="L71">
            <v>119950</v>
          </cell>
        </row>
      </sheetData>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mes"/>
      <sheetName val="Comments"/>
      <sheetName val="1(Data)"/>
      <sheetName val="2(Products)"/>
      <sheetName val="3(Data providers)"/>
      <sheetName val="4(Web services)"/>
      <sheetName val="5(Web traffic)"/>
    </sheetNames>
    <sheetDataSet>
      <sheetData sheetId="0"/>
      <sheetData sheetId="1"/>
      <sheetData sheetId="2"/>
      <sheetData sheetId="3">
        <row r="70">
          <cell r="F70">
            <v>912</v>
          </cell>
          <cell r="L70">
            <v>672484</v>
          </cell>
        </row>
        <row r="71">
          <cell r="F71">
            <v>712</v>
          </cell>
          <cell r="L71">
            <v>350887</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mes"/>
      <sheetName val="Comments"/>
      <sheetName val="1(Data)"/>
      <sheetName val="2(Products)"/>
      <sheetName val="3(Data providers)"/>
      <sheetName val="4(Web services)"/>
      <sheetName val="5(Web traffic)"/>
    </sheetNames>
    <sheetDataSet>
      <sheetData sheetId="0"/>
      <sheetData sheetId="1"/>
      <sheetData sheetId="2"/>
      <sheetData sheetId="3">
        <row r="51">
          <cell r="F51">
            <v>1530</v>
          </cell>
          <cell r="L51">
            <v>468270</v>
          </cell>
        </row>
        <row r="52">
          <cell r="F52">
            <v>888</v>
          </cell>
          <cell r="L52">
            <v>269595</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ows.emodnet-humanactivities.eu/wcs?SERVICE=WMS&amp;VERSION=1.1.1&amp;REQUEST=GetCapabilities" TargetMode="External"/><Relationship Id="rId2" Type="http://schemas.openxmlformats.org/officeDocument/2006/relationships/hyperlink" Target="https://ows.emodnet-humanactivities.eu/wms?SERVICE=WMS&amp;VERSION=1.1.1&amp;REQUEST=GetCapabilities" TargetMode="External"/><Relationship Id="rId1" Type="http://schemas.openxmlformats.org/officeDocument/2006/relationships/hyperlink" Target="https://ows.emodnet-humanactivities.eu/wfs?SERVICE=WFS&amp;VERSION=1.1.0&amp;request=GetCapabilitie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workbookViewId="0">
      <selection activeCell="B18" sqref="B18"/>
    </sheetView>
  </sheetViews>
  <sheetFormatPr defaultColWidth="8.7265625" defaultRowHeight="12" x14ac:dyDescent="0.3"/>
  <cols>
    <col min="1" max="1" width="14" style="14" bestFit="1" customWidth="1"/>
    <col min="2" max="2" width="36.453125" style="14" customWidth="1"/>
    <col min="3" max="4" width="8.7265625" style="14"/>
    <col min="5" max="5" width="13.453125" style="14" customWidth="1"/>
    <col min="6" max="6" width="27.453125" style="14" customWidth="1"/>
    <col min="7" max="7" width="22.81640625" style="14" customWidth="1"/>
    <col min="8" max="8" width="14.54296875" style="14" bestFit="1" customWidth="1"/>
    <col min="9" max="16384" width="8.7265625" style="14"/>
  </cols>
  <sheetData>
    <row r="1" spans="1:8" s="7" customFormat="1" ht="24" x14ac:dyDescent="0.35">
      <c r="A1" s="4" t="s">
        <v>0</v>
      </c>
      <c r="B1" s="4" t="s">
        <v>1</v>
      </c>
      <c r="C1" s="5"/>
      <c r="D1" s="5"/>
      <c r="E1" s="6" t="s">
        <v>10</v>
      </c>
      <c r="F1" s="6" t="s">
        <v>11</v>
      </c>
      <c r="G1" s="6" t="s">
        <v>12</v>
      </c>
      <c r="H1" s="6" t="s">
        <v>128</v>
      </c>
    </row>
    <row r="2" spans="1:8" s="7" customFormat="1" ht="38.5" customHeight="1" x14ac:dyDescent="0.35">
      <c r="A2" s="8" t="s">
        <v>2</v>
      </c>
      <c r="B2" s="9" t="s">
        <v>2</v>
      </c>
      <c r="C2" s="5"/>
      <c r="D2" s="5"/>
      <c r="E2" s="10" t="s">
        <v>2</v>
      </c>
      <c r="F2" s="9" t="s">
        <v>13</v>
      </c>
      <c r="G2" s="9" t="s">
        <v>14</v>
      </c>
      <c r="H2" s="9" t="s">
        <v>15</v>
      </c>
    </row>
    <row r="3" spans="1:8" s="7" customFormat="1" ht="36" x14ac:dyDescent="0.35">
      <c r="A3" s="8" t="s">
        <v>3</v>
      </c>
      <c r="B3" s="9" t="s">
        <v>31</v>
      </c>
      <c r="C3" s="5"/>
      <c r="D3" s="5"/>
      <c r="E3" s="10" t="s">
        <v>3</v>
      </c>
      <c r="F3" s="9" t="s">
        <v>16</v>
      </c>
      <c r="G3" s="9" t="s">
        <v>14</v>
      </c>
      <c r="H3" s="9" t="s">
        <v>17</v>
      </c>
    </row>
    <row r="4" spans="1:8" s="7" customFormat="1" ht="132" x14ac:dyDescent="0.35">
      <c r="A4" s="8" t="s">
        <v>4</v>
      </c>
      <c r="B4" s="9" t="s">
        <v>129</v>
      </c>
      <c r="C4" s="5"/>
      <c r="D4" s="5"/>
      <c r="E4" s="10" t="s">
        <v>4</v>
      </c>
      <c r="F4" s="9" t="s">
        <v>18</v>
      </c>
      <c r="G4" s="9" t="s">
        <v>14</v>
      </c>
      <c r="H4" s="9" t="s">
        <v>17</v>
      </c>
    </row>
    <row r="5" spans="1:8" s="7" customFormat="1" ht="60" x14ac:dyDescent="0.35">
      <c r="A5" s="8" t="s">
        <v>5</v>
      </c>
      <c r="B5" s="9" t="s">
        <v>6</v>
      </c>
      <c r="C5" s="5"/>
      <c r="D5" s="5"/>
      <c r="E5" s="10" t="s">
        <v>5</v>
      </c>
      <c r="F5" s="9" t="s">
        <v>130</v>
      </c>
      <c r="G5" s="9" t="s">
        <v>19</v>
      </c>
      <c r="H5" s="9" t="s">
        <v>20</v>
      </c>
    </row>
    <row r="6" spans="1:8" s="7" customFormat="1" ht="48" x14ac:dyDescent="0.35">
      <c r="A6" s="8" t="s">
        <v>7</v>
      </c>
      <c r="B6" s="9" t="s">
        <v>25</v>
      </c>
      <c r="C6" s="5"/>
      <c r="D6" s="5"/>
      <c r="E6" s="10" t="s">
        <v>7</v>
      </c>
      <c r="F6" s="9" t="s">
        <v>13</v>
      </c>
      <c r="G6" s="9" t="s">
        <v>21</v>
      </c>
      <c r="H6" s="9" t="s">
        <v>15</v>
      </c>
    </row>
    <row r="7" spans="1:8" s="7" customFormat="1" ht="60" x14ac:dyDescent="0.35">
      <c r="A7" s="8" t="s">
        <v>8</v>
      </c>
      <c r="B7" s="9" t="s">
        <v>131</v>
      </c>
      <c r="C7" s="5"/>
      <c r="D7" s="5"/>
      <c r="E7" s="10" t="s">
        <v>8</v>
      </c>
      <c r="F7" s="9" t="s">
        <v>132</v>
      </c>
      <c r="G7" s="9" t="s">
        <v>29</v>
      </c>
      <c r="H7" s="9" t="s">
        <v>30</v>
      </c>
    </row>
    <row r="8" spans="1:8" s="7" customFormat="1" ht="84" x14ac:dyDescent="0.35">
      <c r="A8" s="8" t="s">
        <v>9</v>
      </c>
      <c r="B8" s="9" t="s">
        <v>133</v>
      </c>
      <c r="C8" s="5"/>
      <c r="D8" s="5"/>
      <c r="E8" s="175" t="s">
        <v>9</v>
      </c>
      <c r="F8" s="11" t="s">
        <v>134</v>
      </c>
      <c r="G8" s="176" t="s">
        <v>14</v>
      </c>
      <c r="H8" s="11" t="s">
        <v>135</v>
      </c>
    </row>
    <row r="9" spans="1:8" s="7" customFormat="1" ht="36" x14ac:dyDescent="0.35">
      <c r="A9" s="5"/>
      <c r="B9" s="5"/>
      <c r="C9" s="5"/>
      <c r="D9" s="5"/>
      <c r="E9" s="175"/>
      <c r="F9" s="11" t="s">
        <v>136</v>
      </c>
      <c r="G9" s="176"/>
      <c r="H9" s="12" t="s">
        <v>137</v>
      </c>
    </row>
    <row r="10" spans="1:8" s="7" customFormat="1" x14ac:dyDescent="0.3">
      <c r="A10" s="5"/>
      <c r="B10" s="5"/>
      <c r="C10" s="5"/>
      <c r="D10" s="5"/>
      <c r="E10" s="5" t="s">
        <v>24</v>
      </c>
      <c r="F10" s="13"/>
      <c r="G10" s="13"/>
      <c r="H10" s="13"/>
    </row>
    <row r="11" spans="1:8" s="7" customFormat="1" x14ac:dyDescent="0.3">
      <c r="A11" s="5"/>
      <c r="B11" s="5"/>
      <c r="C11" s="5"/>
      <c r="D11" s="5"/>
      <c r="E11" s="5" t="s">
        <v>138</v>
      </c>
      <c r="F11" s="13"/>
      <c r="G11" s="13"/>
      <c r="H11" s="13"/>
    </row>
    <row r="12" spans="1:8" x14ac:dyDescent="0.3">
      <c r="A12" s="13"/>
      <c r="B12" s="13"/>
      <c r="C12" s="13"/>
      <c r="D12" s="13"/>
      <c r="E12" s="13"/>
      <c r="F12" s="13"/>
      <c r="G12" s="13"/>
      <c r="H12" s="13"/>
    </row>
  </sheetData>
  <mergeCells count="2">
    <mergeCell ref="E8:E9"/>
    <mergeCell ref="G8:G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B13" sqref="B13"/>
    </sheetView>
  </sheetViews>
  <sheetFormatPr defaultColWidth="8.81640625" defaultRowHeight="14.5" x14ac:dyDescent="0.35"/>
  <cols>
    <col min="1" max="1" width="48.453125" customWidth="1"/>
    <col min="2" max="2" width="80.1796875" customWidth="1"/>
  </cols>
  <sheetData>
    <row r="1" spans="1:2" ht="16" thickBot="1" x14ac:dyDescent="0.4">
      <c r="A1" s="177" t="s">
        <v>93</v>
      </c>
      <c r="B1" s="178"/>
    </row>
    <row r="2" spans="1:2" ht="15" thickBot="1" x14ac:dyDescent="0.4">
      <c r="A2" s="15" t="s">
        <v>94</v>
      </c>
      <c r="B2" s="16" t="s">
        <v>95</v>
      </c>
    </row>
    <row r="3" spans="1:2" x14ac:dyDescent="0.35">
      <c r="A3" s="106" t="s">
        <v>96</v>
      </c>
      <c r="B3" s="107"/>
    </row>
    <row r="4" spans="1:2" ht="65" x14ac:dyDescent="0.35">
      <c r="A4" s="108" t="str">
        <f>'1(Data)'!A203</f>
        <v>1A) Volume and coverage of available data</v>
      </c>
      <c r="B4" s="108" t="str">
        <f>'1(Data)'!B203</f>
        <v>Generally speaking, volume and coverage both go up, as a result of ingesting new data and providing regular updates. However, in a few cases, volume goes down. This may be due either to a reorganisation of the data set (e.g. fishing intensity has been streamlined, resulting in fewer features but more attributes) or to the decommissioning of projects (e.g. offshore installation). It is worth reminding that for human activities decreasing data volume does not imply decrasing coverage</v>
      </c>
    </row>
    <row r="5" spans="1:2" ht="65" x14ac:dyDescent="0.35">
      <c r="A5" s="109" t="s">
        <v>158</v>
      </c>
      <c r="B5" s="110" t="str">
        <f>'1(Data)'!B204</f>
        <v xml:space="preserve">During the past year we managed to considerably increase coverage for a few data sets, namely telecommuncation cables, dumped munitions, dredge spoil dumping, waste at ports, MSP. Other data sets saw an improve in volume, mostly because of new projects being committed (wind farms), though that does not necessarily imply an improvement in coverage. There remain critical challenges with data sets such as aquaculture, pipelines and cables. </v>
      </c>
    </row>
    <row r="6" spans="1:2" ht="78.5" thickBot="1" x14ac:dyDescent="0.4">
      <c r="A6" s="111" t="str">
        <f>'1(Data)'!A205</f>
        <v>1B) Usage of data since the start of the project phase</v>
      </c>
      <c r="B6" s="111" t="str">
        <f>'1(Data)'!B205</f>
        <v>Number of manual downloads goes down for most data sets. However, this is in line with a trend observed over the past few quarters, whereby users seem to be preferring consuming EMODnet data through webservices. Unfortunately, a change in WMS and WMFS reporting metrics does not allow to compare variations year on year. However, looking at variations from quarter to quarter, it is evident that there's a switch from consuming data locally to consuming data via web services, which should be seen positively.</v>
      </c>
    </row>
    <row r="7" spans="1:2" ht="26.5" thickBot="1" x14ac:dyDescent="0.4">
      <c r="A7" s="112" t="s">
        <v>97</v>
      </c>
      <c r="B7" s="113"/>
    </row>
    <row r="8" spans="1:2" ht="39.5" thickBot="1" x14ac:dyDescent="0.4">
      <c r="A8" s="113" t="str">
        <f>'2(Products)'!A67</f>
        <v>2A) Volume and coverage of available data products</v>
      </c>
      <c r="B8" s="113" t="str">
        <f>'2(Products)'!B67</f>
        <v>Volume of data goes up as a result of regular updates, which add new months and years to the time series. Both data products already cover 100% of EU waters, and, in the case of the vessel density maps, also some areas outside the EU.</v>
      </c>
    </row>
    <row r="9" spans="1:2" ht="39.5" thickBot="1" x14ac:dyDescent="0.4">
      <c r="A9" s="113" t="str">
        <f>'2(Products)'!A68</f>
        <v>2B) Usage of data products since the start of the project phase</v>
      </c>
      <c r="B9" s="113" t="str">
        <f>'2(Products)'!B68</f>
        <v>As is the case with data sets, there is a downward trend (for vessel density maps) when it comes to number of downloads. Once again, it is believed that this could be due to the fact that an increasing number of users are consuming EMODnet data through web services.</v>
      </c>
    </row>
    <row r="10" spans="1:2" ht="30.65" customHeight="1" thickBot="1" x14ac:dyDescent="0.4">
      <c r="A10" s="114" t="str">
        <f>'3(Data providers)'!A25</f>
        <v>Department of Agriculture, Food and the Marine, IR</v>
      </c>
      <c r="B10" s="114" t="str">
        <f>'3(Data providers)'!B228</f>
        <v>New sources are added every year. Apart from that, there's nothing particularly noteworthy</v>
      </c>
    </row>
    <row r="11" spans="1:2" ht="15" thickBot="1" x14ac:dyDescent="0.4">
      <c r="A11" s="115" t="str">
        <f>'4(Web services)'!A13</f>
        <v>4) Online 'Web' interfaces to access or view data</v>
      </c>
      <c r="B11" s="115" t="str">
        <f>'4(Web services)'!B13</f>
        <v>Nothing to report</v>
      </c>
    </row>
    <row r="12" spans="1:2" ht="26.5" thickBot="1" x14ac:dyDescent="0.4">
      <c r="A12" s="104" t="str">
        <f>'5(Web traffic)'!A6</f>
        <v>5.1) Daily number of page views of EMODnet Thematic entry page</v>
      </c>
      <c r="B12" s="104" t="str">
        <f>'5(Web traffic)'!B6</f>
        <v>The spike in number of visitors at the end of November coincides with EMODnet Open Conference &amp; Jamboree</v>
      </c>
    </row>
    <row r="13" spans="1:2" ht="39.5" thickBot="1" x14ac:dyDescent="0.4">
      <c r="A13" s="105" t="str">
        <f>'5(Web traffic)'!A30</f>
        <v>5.2) Total number of visitors, page views, unique page views and percentage of returning visitors, since the start of the contract</v>
      </c>
      <c r="B13" s="105" t="str">
        <f>'5(Web traffic)'!B30</f>
        <v>Slightly downward trend in number of visitors. This is consistent with the assumption that users are increasingly using web services to consume data</v>
      </c>
    </row>
    <row r="14" spans="1:2" x14ac:dyDescent="0.35">
      <c r="A14" s="17"/>
    </row>
    <row r="15" spans="1:2" x14ac:dyDescent="0.35">
      <c r="A15" s="17"/>
    </row>
    <row r="16" spans="1:2" x14ac:dyDescent="0.35">
      <c r="A16" s="17"/>
    </row>
    <row r="17" spans="1:1" x14ac:dyDescent="0.35">
      <c r="A17" s="17"/>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5"/>
  <sheetViews>
    <sheetView tabSelected="1" topLeftCell="A134" zoomScale="130" zoomScaleNormal="130" workbookViewId="0">
      <selection activeCell="B149" sqref="B1:B1048576"/>
    </sheetView>
  </sheetViews>
  <sheetFormatPr defaultColWidth="9.1796875" defaultRowHeight="14.5" x14ac:dyDescent="0.35"/>
  <cols>
    <col min="1" max="1" width="15.81640625" style="19" customWidth="1"/>
    <col min="2" max="2" width="48" style="19" bestFit="1" customWidth="1"/>
    <col min="3" max="3" width="15.1796875" style="19" customWidth="1"/>
    <col min="4" max="4" width="16.54296875" style="19" customWidth="1"/>
    <col min="5" max="5" width="17.81640625" style="19" customWidth="1"/>
    <col min="6" max="6" width="16.1796875" style="19" customWidth="1"/>
    <col min="7" max="7" width="14.81640625" style="19" customWidth="1"/>
    <col min="8" max="8" width="15" style="19" customWidth="1"/>
    <col min="9" max="9" width="16.453125" style="19" customWidth="1"/>
    <col min="10" max="10" width="13" style="19" customWidth="1"/>
    <col min="11" max="11" width="18.81640625" style="19" customWidth="1"/>
    <col min="12" max="13" width="14.1796875" style="19" customWidth="1"/>
    <col min="14" max="14" width="15.1796875" style="19" customWidth="1"/>
    <col min="15" max="15" width="16.1796875" style="19" customWidth="1"/>
    <col min="16" max="16" width="17.54296875" style="19" customWidth="1"/>
    <col min="17" max="17" width="14.453125" style="19" customWidth="1"/>
    <col min="18" max="18" width="20" style="19" customWidth="1"/>
    <col min="19" max="19" width="12.1796875" style="19" bestFit="1" customWidth="1"/>
    <col min="20" max="20" width="9.1796875" style="19"/>
    <col min="21" max="21" width="10.1796875" style="19" customWidth="1"/>
    <col min="22" max="22" width="12" style="19" customWidth="1"/>
    <col min="23" max="16384" width="9.1796875" style="19"/>
  </cols>
  <sheetData>
    <row r="1" spans="1:17" ht="15.5" x14ac:dyDescent="0.35">
      <c r="A1" s="18" t="s">
        <v>82</v>
      </c>
    </row>
    <row r="2" spans="1:17" customFormat="1" x14ac:dyDescent="0.35">
      <c r="A2" s="20" t="s">
        <v>57</v>
      </c>
    </row>
    <row r="3" spans="1:17" s="2" customFormat="1" x14ac:dyDescent="0.35">
      <c r="A3" s="20" t="s">
        <v>58</v>
      </c>
    </row>
    <row r="4" spans="1:17" s="23" customFormat="1" ht="32.25" customHeight="1" x14ac:dyDescent="0.35">
      <c r="A4" s="21" t="s">
        <v>83</v>
      </c>
      <c r="B4" s="22"/>
      <c r="C4" s="22"/>
      <c r="D4" s="22"/>
      <c r="E4" s="22"/>
    </row>
    <row r="5" spans="1:17" ht="18" customHeight="1" x14ac:dyDescent="0.3">
      <c r="A5" s="24" t="s">
        <v>26</v>
      </c>
      <c r="B5" s="24" t="s">
        <v>27</v>
      </c>
      <c r="C5" s="24" t="s">
        <v>33</v>
      </c>
      <c r="D5" s="25"/>
      <c r="E5" s="25"/>
      <c r="H5" s="26"/>
      <c r="I5" s="26"/>
      <c r="J5" s="26"/>
      <c r="K5" s="26"/>
      <c r="L5" s="26"/>
      <c r="M5" s="26"/>
      <c r="N5" s="26"/>
      <c r="O5" s="26"/>
      <c r="P5" s="26"/>
      <c r="Q5" s="26"/>
    </row>
    <row r="6" spans="1:17" ht="26" x14ac:dyDescent="0.35">
      <c r="A6" s="136">
        <v>45354</v>
      </c>
      <c r="B6" s="27" t="s">
        <v>9</v>
      </c>
      <c r="C6" s="27" t="s">
        <v>296</v>
      </c>
      <c r="D6" s="25"/>
      <c r="E6" s="28"/>
      <c r="F6" s="26"/>
      <c r="G6" s="26"/>
      <c r="H6" s="26"/>
      <c r="I6" s="26"/>
      <c r="J6" s="26"/>
      <c r="K6" s="26"/>
      <c r="L6" s="26"/>
      <c r="M6" s="26"/>
      <c r="N6" s="26"/>
      <c r="O6" s="26"/>
      <c r="P6" s="26"/>
      <c r="Q6" s="26"/>
    </row>
    <row r="7" spans="1:17" x14ac:dyDescent="0.35">
      <c r="A7" s="28"/>
      <c r="B7" s="28"/>
      <c r="C7" s="28"/>
      <c r="D7" s="25"/>
      <c r="E7" s="28"/>
      <c r="F7" s="26"/>
      <c r="G7" s="26"/>
      <c r="H7" s="26"/>
      <c r="I7" s="26"/>
      <c r="J7" s="26"/>
      <c r="K7" s="26"/>
      <c r="L7" s="26"/>
      <c r="M7" s="26"/>
      <c r="N7" s="26"/>
      <c r="O7" s="26"/>
      <c r="P7" s="26"/>
      <c r="Q7" s="26"/>
    </row>
    <row r="8" spans="1:17" s="25" customFormat="1" ht="91" x14ac:dyDescent="0.3">
      <c r="A8" s="29" t="s">
        <v>160</v>
      </c>
      <c r="B8" s="29"/>
      <c r="C8" s="30" t="s">
        <v>212</v>
      </c>
      <c r="D8" s="30" t="s">
        <v>161</v>
      </c>
      <c r="E8" s="30" t="s">
        <v>213</v>
      </c>
      <c r="F8" s="30" t="s">
        <v>300</v>
      </c>
      <c r="G8" s="30" t="s">
        <v>214</v>
      </c>
      <c r="H8" s="30" t="s">
        <v>215</v>
      </c>
      <c r="I8" s="30" t="s">
        <v>162</v>
      </c>
    </row>
    <row r="9" spans="1:17" s="25" customFormat="1" x14ac:dyDescent="0.35">
      <c r="A9" s="193" t="s">
        <v>216</v>
      </c>
      <c r="B9" s="116" t="s">
        <v>217</v>
      </c>
      <c r="C9" s="117">
        <v>439</v>
      </c>
      <c r="D9" s="117">
        <v>425</v>
      </c>
      <c r="E9" s="117">
        <v>3386</v>
      </c>
      <c r="F9" s="117">
        <v>3300</v>
      </c>
      <c r="G9" s="118">
        <f>(C9-D9)/D9</f>
        <v>3.2941176470588238E-2</v>
      </c>
      <c r="H9" s="118">
        <f>(E9-F9)/F9</f>
        <v>2.6060606060606062E-2</v>
      </c>
      <c r="I9" s="200">
        <v>2.5300000000000001E-3</v>
      </c>
    </row>
    <row r="10" spans="1:17" s="25" customFormat="1" x14ac:dyDescent="0.35">
      <c r="A10" s="195"/>
      <c r="B10" s="116" t="s">
        <v>218</v>
      </c>
      <c r="C10" s="117">
        <v>1083</v>
      </c>
      <c r="D10" s="117">
        <v>1043</v>
      </c>
      <c r="E10" s="119"/>
      <c r="F10" s="119"/>
      <c r="G10" s="118"/>
      <c r="H10" s="119"/>
      <c r="I10" s="201"/>
    </row>
    <row r="11" spans="1:17" s="25" customFormat="1" x14ac:dyDescent="0.35">
      <c r="A11" s="193" t="s">
        <v>219</v>
      </c>
      <c r="B11" s="116" t="s">
        <v>220</v>
      </c>
      <c r="C11" s="207" t="s">
        <v>221</v>
      </c>
      <c r="D11" s="208"/>
      <c r="E11" s="208"/>
      <c r="F11" s="208"/>
      <c r="G11" s="208"/>
      <c r="H11" s="208"/>
      <c r="I11" s="212"/>
    </row>
    <row r="12" spans="1:17" s="25" customFormat="1" x14ac:dyDescent="0.35">
      <c r="A12" s="194"/>
      <c r="B12" s="116" t="s">
        <v>222</v>
      </c>
      <c r="C12" s="117">
        <v>8481</v>
      </c>
      <c r="D12" s="117">
        <v>8481</v>
      </c>
      <c r="E12" s="119"/>
      <c r="F12" s="119"/>
      <c r="G12" s="118">
        <f>(C12-D12)/D12</f>
        <v>0</v>
      </c>
      <c r="H12" s="119"/>
      <c r="I12" s="120">
        <v>2.49023E-3</v>
      </c>
    </row>
    <row r="13" spans="1:17" s="25" customFormat="1" x14ac:dyDescent="0.35">
      <c r="A13" s="194"/>
      <c r="B13" s="116" t="s">
        <v>223</v>
      </c>
      <c r="C13" s="117">
        <v>4202</v>
      </c>
      <c r="D13" s="117">
        <v>4062</v>
      </c>
      <c r="E13" s="119"/>
      <c r="F13" s="119"/>
      <c r="G13" s="118">
        <f>(C13-D13)/D13</f>
        <v>3.4465780403742E-2</v>
      </c>
      <c r="H13" s="119"/>
      <c r="I13" s="120">
        <v>8.1599999999999999E-4</v>
      </c>
    </row>
    <row r="14" spans="1:17" s="25" customFormat="1" x14ac:dyDescent="0.35">
      <c r="A14" s="194"/>
      <c r="B14" s="116" t="s">
        <v>224</v>
      </c>
      <c r="C14" s="207" t="s">
        <v>221</v>
      </c>
      <c r="D14" s="208"/>
      <c r="E14" s="208"/>
      <c r="F14" s="208"/>
      <c r="G14" s="208"/>
      <c r="H14" s="208"/>
      <c r="I14" s="212"/>
    </row>
    <row r="15" spans="1:17" s="25" customFormat="1" x14ac:dyDescent="0.35">
      <c r="A15" s="121" t="s">
        <v>225</v>
      </c>
      <c r="B15" s="116" t="s">
        <v>225</v>
      </c>
      <c r="C15" s="117">
        <v>5867</v>
      </c>
      <c r="D15" s="117">
        <v>5458</v>
      </c>
      <c r="E15" s="117">
        <v>11323</v>
      </c>
      <c r="F15" s="117">
        <v>10581</v>
      </c>
      <c r="G15" s="118">
        <f>(C15-D15)/D15</f>
        <v>7.4935873946500545E-2</v>
      </c>
      <c r="H15" s="118">
        <f>(E15-F15)/F15</f>
        <v>7.0125697004063889E-2</v>
      </c>
      <c r="I15" s="120">
        <v>4.8900000000000002E-3</v>
      </c>
    </row>
    <row r="16" spans="1:17" s="25" customFormat="1" x14ac:dyDescent="0.35">
      <c r="A16" s="193" t="s">
        <v>226</v>
      </c>
      <c r="B16" s="122" t="s">
        <v>227</v>
      </c>
      <c r="C16" s="117">
        <v>121695</v>
      </c>
      <c r="D16" s="117">
        <v>115271</v>
      </c>
      <c r="E16" s="119"/>
      <c r="F16" s="119"/>
      <c r="G16" s="118">
        <f t="shared" ref="G16:G19" si="0">(C16-D16)/D16</f>
        <v>5.5729541688716154E-2</v>
      </c>
      <c r="H16" s="119"/>
      <c r="I16" s="120">
        <v>0.45200000000000001</v>
      </c>
    </row>
    <row r="17" spans="1:9" s="25" customFormat="1" x14ac:dyDescent="0.35">
      <c r="A17" s="194"/>
      <c r="B17" s="122" t="s">
        <v>228</v>
      </c>
      <c r="C17" s="117">
        <v>27025</v>
      </c>
      <c r="D17" s="117">
        <v>27025</v>
      </c>
      <c r="E17" s="119"/>
      <c r="F17" s="119"/>
      <c r="G17" s="123">
        <f t="shared" si="0"/>
        <v>0</v>
      </c>
      <c r="H17" s="119"/>
      <c r="I17" s="120">
        <v>0.35546899999999998</v>
      </c>
    </row>
    <row r="18" spans="1:9" s="25" customFormat="1" x14ac:dyDescent="0.35">
      <c r="A18" s="194"/>
      <c r="B18" s="122" t="s">
        <v>229</v>
      </c>
      <c r="C18" s="117">
        <v>778</v>
      </c>
      <c r="D18" s="117" t="s">
        <v>297</v>
      </c>
      <c r="E18" s="119"/>
      <c r="F18" s="119"/>
      <c r="G18" s="118" t="s">
        <v>299</v>
      </c>
      <c r="H18" s="119"/>
      <c r="I18" s="120">
        <v>7.0299999999999998E-3</v>
      </c>
    </row>
    <row r="19" spans="1:9" s="25" customFormat="1" x14ac:dyDescent="0.35">
      <c r="A19" s="194"/>
      <c r="B19" s="122" t="s">
        <v>230</v>
      </c>
      <c r="C19" s="117">
        <v>26198</v>
      </c>
      <c r="D19" s="117">
        <v>21590</v>
      </c>
      <c r="E19" s="119"/>
      <c r="F19" s="119"/>
      <c r="G19" s="118">
        <f t="shared" si="0"/>
        <v>0.21343214451134784</v>
      </c>
      <c r="H19" s="119"/>
      <c r="I19" s="120">
        <v>0.24299999999999999</v>
      </c>
    </row>
    <row r="20" spans="1:9" s="25" customFormat="1" x14ac:dyDescent="0.35">
      <c r="A20" s="194"/>
      <c r="B20" s="124" t="s">
        <v>231</v>
      </c>
      <c r="C20" s="117">
        <v>4388</v>
      </c>
      <c r="D20" s="117" t="s">
        <v>298</v>
      </c>
      <c r="E20" s="119"/>
      <c r="F20" s="119"/>
      <c r="G20" s="118" t="s">
        <v>299</v>
      </c>
      <c r="H20" s="119"/>
      <c r="I20" s="120">
        <v>0.114</v>
      </c>
    </row>
    <row r="21" spans="1:9" s="25" customFormat="1" ht="15" customHeight="1" x14ac:dyDescent="0.35">
      <c r="A21" s="194"/>
      <c r="B21" s="196" t="s">
        <v>232</v>
      </c>
      <c r="C21" s="207" t="s">
        <v>233</v>
      </c>
      <c r="D21" s="208"/>
      <c r="E21" s="208"/>
      <c r="F21" s="208"/>
      <c r="G21" s="208"/>
      <c r="H21" s="208"/>
      <c r="I21" s="200">
        <v>0.126</v>
      </c>
    </row>
    <row r="22" spans="1:9" s="25" customFormat="1" x14ac:dyDescent="0.35">
      <c r="A22" s="194"/>
      <c r="B22" s="197"/>
      <c r="C22" s="55">
        <v>15275</v>
      </c>
      <c r="D22" s="55">
        <v>15208</v>
      </c>
      <c r="E22" s="117">
        <v>404309</v>
      </c>
      <c r="F22" s="117">
        <v>496336</v>
      </c>
      <c r="G22" s="118">
        <f>(C22-D22)/D22</f>
        <v>4.4055760126249345E-3</v>
      </c>
      <c r="H22" s="118">
        <f>(E22-F22)/F22</f>
        <v>-0.18541270429708906</v>
      </c>
      <c r="I22" s="204"/>
    </row>
    <row r="23" spans="1:9" s="25" customFormat="1" x14ac:dyDescent="0.35">
      <c r="A23" s="194"/>
      <c r="B23" s="197"/>
      <c r="C23" s="209" t="s">
        <v>234</v>
      </c>
      <c r="D23" s="210"/>
      <c r="E23" s="210"/>
      <c r="F23" s="210"/>
      <c r="G23" s="210"/>
      <c r="H23" s="211"/>
      <c r="I23" s="204"/>
    </row>
    <row r="24" spans="1:9" s="25" customFormat="1" x14ac:dyDescent="0.35">
      <c r="A24" s="195"/>
      <c r="B24" s="198"/>
      <c r="C24" s="55">
        <v>22634</v>
      </c>
      <c r="D24" s="55">
        <v>22500</v>
      </c>
      <c r="E24" s="117">
        <v>566490</v>
      </c>
      <c r="F24" s="117">
        <v>720000</v>
      </c>
      <c r="G24" s="118">
        <f t="shared" ref="G24:G70" si="1">(C24-D24)/D24</f>
        <v>5.9555555555555559E-3</v>
      </c>
      <c r="H24" s="118">
        <f>(E24-F24)/F24</f>
        <v>-0.21320833333333333</v>
      </c>
      <c r="I24" s="201"/>
    </row>
    <row r="25" spans="1:9" s="25" customFormat="1" x14ac:dyDescent="0.35">
      <c r="A25" s="193" t="s">
        <v>235</v>
      </c>
      <c r="B25" s="116" t="s">
        <v>236</v>
      </c>
      <c r="C25" s="117">
        <v>322</v>
      </c>
      <c r="D25" s="117">
        <v>322</v>
      </c>
      <c r="E25" s="117"/>
      <c r="F25" s="117"/>
      <c r="G25" s="118">
        <f t="shared" si="1"/>
        <v>0</v>
      </c>
      <c r="H25" s="125"/>
      <c r="I25" s="120">
        <v>8.5937500000000007E-3</v>
      </c>
    </row>
    <row r="26" spans="1:9" s="25" customFormat="1" x14ac:dyDescent="0.35">
      <c r="A26" s="194"/>
      <c r="B26" s="116" t="s">
        <v>237</v>
      </c>
      <c r="C26" s="117">
        <v>65</v>
      </c>
      <c r="D26" s="117">
        <v>65</v>
      </c>
      <c r="E26" s="117"/>
      <c r="F26" s="117"/>
      <c r="G26" s="118">
        <f t="shared" si="1"/>
        <v>0</v>
      </c>
      <c r="H26" s="125"/>
      <c r="I26" s="120">
        <v>2.1972999999999999E-2</v>
      </c>
    </row>
    <row r="27" spans="1:9" s="25" customFormat="1" x14ac:dyDescent="0.35">
      <c r="A27" s="194"/>
      <c r="B27" s="116" t="s">
        <v>238</v>
      </c>
      <c r="C27" s="117">
        <v>137</v>
      </c>
      <c r="D27" s="117">
        <v>137</v>
      </c>
      <c r="E27" s="117">
        <v>1358906</v>
      </c>
      <c r="F27" s="117">
        <v>91829</v>
      </c>
      <c r="G27" s="118">
        <f t="shared" si="1"/>
        <v>0</v>
      </c>
      <c r="H27" s="118">
        <f>(E27-F27)/F27</f>
        <v>13.798222783652223</v>
      </c>
      <c r="I27" s="120">
        <v>0.17399999999999999</v>
      </c>
    </row>
    <row r="28" spans="1:9" s="25" customFormat="1" x14ac:dyDescent="0.35">
      <c r="A28" s="194"/>
      <c r="B28" s="116" t="s">
        <v>239</v>
      </c>
      <c r="C28" s="117">
        <v>2175</v>
      </c>
      <c r="D28" s="117">
        <v>2420</v>
      </c>
      <c r="E28" s="117">
        <v>4755696</v>
      </c>
      <c r="F28" s="117">
        <v>4854607</v>
      </c>
      <c r="G28" s="118">
        <f t="shared" si="1"/>
        <v>-0.1012396694214876</v>
      </c>
      <c r="H28" s="118">
        <f>(E28-F28)/F28</f>
        <v>-2.0374666785591501E-2</v>
      </c>
      <c r="I28" s="120">
        <v>0.60199999999999998</v>
      </c>
    </row>
    <row r="29" spans="1:9" s="25" customFormat="1" x14ac:dyDescent="0.35">
      <c r="A29" s="194"/>
      <c r="B29" s="126" t="s">
        <v>240</v>
      </c>
      <c r="C29" s="117">
        <v>164018</v>
      </c>
      <c r="D29" s="117">
        <v>435035</v>
      </c>
      <c r="E29" s="117">
        <v>872477</v>
      </c>
      <c r="F29" s="117"/>
      <c r="G29" s="118">
        <f t="shared" si="1"/>
        <v>-0.62297746158355072</v>
      </c>
      <c r="H29" s="118" t="s">
        <v>299</v>
      </c>
      <c r="I29" s="127">
        <v>0.14199999999999999</v>
      </c>
    </row>
    <row r="30" spans="1:9" s="25" customFormat="1" x14ac:dyDescent="0.35">
      <c r="A30" s="194"/>
      <c r="B30" s="116" t="s">
        <v>241</v>
      </c>
      <c r="C30" s="117">
        <v>169</v>
      </c>
      <c r="D30" s="117">
        <v>169</v>
      </c>
      <c r="E30" s="117">
        <v>53844</v>
      </c>
      <c r="F30" s="117">
        <v>46751</v>
      </c>
      <c r="G30" s="118">
        <f t="shared" si="1"/>
        <v>0</v>
      </c>
      <c r="H30" s="118">
        <f>(E30-F30)/F30</f>
        <v>0.15171867981433551</v>
      </c>
      <c r="I30" s="120">
        <v>1.5233999999999999E-2</v>
      </c>
    </row>
    <row r="31" spans="1:9" s="25" customFormat="1" x14ac:dyDescent="0.35">
      <c r="A31" s="193" t="s">
        <v>242</v>
      </c>
      <c r="B31" s="116" t="s">
        <v>243</v>
      </c>
      <c r="C31" s="117">
        <v>27267</v>
      </c>
      <c r="D31" s="117">
        <v>27267</v>
      </c>
      <c r="E31" s="119"/>
      <c r="F31" s="117"/>
      <c r="G31" s="118">
        <f t="shared" si="1"/>
        <v>0</v>
      </c>
      <c r="H31" s="119"/>
      <c r="I31" s="120">
        <v>3.8574199999999999E-3</v>
      </c>
    </row>
    <row r="32" spans="1:9" s="25" customFormat="1" x14ac:dyDescent="0.35">
      <c r="A32" s="194"/>
      <c r="B32" s="126" t="s">
        <v>244</v>
      </c>
      <c r="C32" s="117">
        <v>1434</v>
      </c>
      <c r="D32" s="117">
        <v>1434</v>
      </c>
      <c r="E32" s="119"/>
      <c r="F32" s="117"/>
      <c r="G32" s="118">
        <f t="shared" si="1"/>
        <v>0</v>
      </c>
      <c r="H32" s="119"/>
      <c r="I32" s="120">
        <v>1.3867199999999999E-3</v>
      </c>
    </row>
    <row r="33" spans="1:9" s="25" customFormat="1" x14ac:dyDescent="0.35">
      <c r="A33" s="195"/>
      <c r="B33" s="62" t="s">
        <v>245</v>
      </c>
      <c r="C33" s="119">
        <v>1617</v>
      </c>
      <c r="D33" s="117">
        <v>1618</v>
      </c>
      <c r="E33" s="119"/>
      <c r="F33" s="117"/>
      <c r="G33" s="123">
        <f t="shared" si="1"/>
        <v>-6.1804697156983925E-4</v>
      </c>
      <c r="H33" s="119"/>
      <c r="I33" s="120">
        <v>1.25E-3</v>
      </c>
    </row>
    <row r="34" spans="1:9" s="25" customFormat="1" x14ac:dyDescent="0.35">
      <c r="A34" s="193" t="s">
        <v>246</v>
      </c>
      <c r="B34" s="128" t="s">
        <v>247</v>
      </c>
      <c r="C34" s="117">
        <v>2501</v>
      </c>
      <c r="D34" s="117">
        <v>2440</v>
      </c>
      <c r="E34" s="117">
        <v>379855</v>
      </c>
      <c r="F34" s="117">
        <v>371272</v>
      </c>
      <c r="G34" s="118">
        <f t="shared" si="1"/>
        <v>2.5000000000000001E-2</v>
      </c>
      <c r="H34" s="118">
        <f t="shared" ref="H34:H43" si="2">(E34-F34)/F34</f>
        <v>2.3117821974186041E-2</v>
      </c>
      <c r="I34" s="200">
        <v>0.33300000000000002</v>
      </c>
    </row>
    <row r="35" spans="1:9" s="25" customFormat="1" x14ac:dyDescent="0.35">
      <c r="A35" s="194"/>
      <c r="B35" s="128" t="s">
        <v>248</v>
      </c>
      <c r="C35" s="117">
        <v>2501</v>
      </c>
      <c r="D35" s="117">
        <v>2440</v>
      </c>
      <c r="E35" s="117">
        <v>366032</v>
      </c>
      <c r="F35" s="117">
        <v>364800</v>
      </c>
      <c r="G35" s="118">
        <f t="shared" si="1"/>
        <v>2.5000000000000001E-2</v>
      </c>
      <c r="H35" s="118">
        <f t="shared" si="2"/>
        <v>3.3771929824561405E-3</v>
      </c>
      <c r="I35" s="204"/>
    </row>
    <row r="36" spans="1:9" s="25" customFormat="1" x14ac:dyDescent="0.35">
      <c r="A36" s="195"/>
      <c r="B36" s="128" t="s">
        <v>249</v>
      </c>
      <c r="C36" s="117">
        <v>2501</v>
      </c>
      <c r="D36" s="117">
        <v>2440</v>
      </c>
      <c r="E36" s="117">
        <v>1581157</v>
      </c>
      <c r="F36" s="117">
        <v>1458375</v>
      </c>
      <c r="G36" s="118">
        <f t="shared" si="1"/>
        <v>2.5000000000000001E-2</v>
      </c>
      <c r="H36" s="118">
        <f t="shared" si="2"/>
        <v>8.4190965972400791E-2</v>
      </c>
      <c r="I36" s="201"/>
    </row>
    <row r="37" spans="1:9" s="25" customFormat="1" x14ac:dyDescent="0.35">
      <c r="A37" s="121" t="s">
        <v>250</v>
      </c>
      <c r="B37" s="116" t="s">
        <v>251</v>
      </c>
      <c r="C37" s="117">
        <v>427</v>
      </c>
      <c r="D37" s="117">
        <v>427</v>
      </c>
      <c r="E37" s="117">
        <v>471</v>
      </c>
      <c r="F37" s="117">
        <v>471</v>
      </c>
      <c r="G37" s="118">
        <f t="shared" si="1"/>
        <v>0</v>
      </c>
      <c r="H37" s="118">
        <f t="shared" si="2"/>
        <v>0</v>
      </c>
      <c r="I37" s="120">
        <v>6.3705000000000001E-4</v>
      </c>
    </row>
    <row r="38" spans="1:9" s="25" customFormat="1" x14ac:dyDescent="0.35">
      <c r="A38" s="193" t="s">
        <v>252</v>
      </c>
      <c r="B38" s="116" t="s">
        <v>253</v>
      </c>
      <c r="C38" s="117">
        <v>7236</v>
      </c>
      <c r="D38" s="117">
        <v>7236</v>
      </c>
      <c r="E38" s="117">
        <v>6247</v>
      </c>
      <c r="F38" s="117">
        <v>6247</v>
      </c>
      <c r="G38" s="118">
        <f t="shared" si="1"/>
        <v>0</v>
      </c>
      <c r="H38" s="118">
        <f t="shared" si="2"/>
        <v>0</v>
      </c>
      <c r="I38" s="120">
        <v>3.4179700000000002E-3</v>
      </c>
    </row>
    <row r="39" spans="1:9" s="25" customFormat="1" x14ac:dyDescent="0.35">
      <c r="A39" s="194"/>
      <c r="B39" s="116" t="s">
        <v>254</v>
      </c>
      <c r="C39" s="117">
        <v>21529</v>
      </c>
      <c r="D39" s="117" t="s">
        <v>298</v>
      </c>
      <c r="E39" s="117">
        <v>23053</v>
      </c>
      <c r="F39" s="117" t="s">
        <v>298</v>
      </c>
      <c r="G39" s="118" t="s">
        <v>299</v>
      </c>
      <c r="H39" s="118" t="s">
        <v>299</v>
      </c>
      <c r="I39" s="120">
        <v>6.1599999999999997E-3</v>
      </c>
    </row>
    <row r="40" spans="1:9" s="25" customFormat="1" x14ac:dyDescent="0.35">
      <c r="A40" s="194"/>
      <c r="B40" s="62" t="s">
        <v>255</v>
      </c>
      <c r="C40" s="119">
        <v>310</v>
      </c>
      <c r="D40" s="117" t="s">
        <v>298</v>
      </c>
      <c r="E40" s="119"/>
      <c r="F40" s="117" t="s">
        <v>298</v>
      </c>
      <c r="G40" s="118" t="s">
        <v>299</v>
      </c>
      <c r="H40" s="123"/>
      <c r="I40" s="119">
        <v>4.62E-3</v>
      </c>
    </row>
    <row r="41" spans="1:9" s="25" customFormat="1" x14ac:dyDescent="0.35">
      <c r="A41" s="194"/>
      <c r="B41" s="116" t="s">
        <v>256</v>
      </c>
      <c r="C41" s="117">
        <v>2469</v>
      </c>
      <c r="D41" s="117">
        <v>2469</v>
      </c>
      <c r="E41" s="117">
        <v>5659</v>
      </c>
      <c r="F41" s="117">
        <v>5659</v>
      </c>
      <c r="G41" s="118">
        <f t="shared" si="1"/>
        <v>0</v>
      </c>
      <c r="H41" s="118">
        <f t="shared" si="2"/>
        <v>0</v>
      </c>
      <c r="I41" s="120">
        <v>5.92773E-3</v>
      </c>
    </row>
    <row r="42" spans="1:9" s="25" customFormat="1" x14ac:dyDescent="0.35">
      <c r="A42" s="195"/>
      <c r="B42" s="116" t="s">
        <v>257</v>
      </c>
      <c r="C42" s="117">
        <v>9071</v>
      </c>
      <c r="D42" s="117">
        <v>9071</v>
      </c>
      <c r="E42" s="117">
        <v>17996</v>
      </c>
      <c r="F42" s="117">
        <v>17996</v>
      </c>
      <c r="G42" s="118">
        <f t="shared" si="1"/>
        <v>0</v>
      </c>
      <c r="H42" s="118">
        <f t="shared" si="2"/>
        <v>0</v>
      </c>
      <c r="I42" s="129">
        <v>4.6538999999999999E-4</v>
      </c>
    </row>
    <row r="43" spans="1:9" s="25" customFormat="1" x14ac:dyDescent="0.35">
      <c r="A43" s="193" t="s">
        <v>258</v>
      </c>
      <c r="B43" s="116" t="s">
        <v>259</v>
      </c>
      <c r="C43" s="117">
        <v>204</v>
      </c>
      <c r="D43" s="117">
        <v>201</v>
      </c>
      <c r="E43" s="117">
        <v>350</v>
      </c>
      <c r="F43" s="117">
        <v>344</v>
      </c>
      <c r="G43" s="118">
        <f t="shared" si="1"/>
        <v>1.4925373134328358E-2</v>
      </c>
      <c r="H43" s="118">
        <f t="shared" si="2"/>
        <v>1.7441860465116279E-2</v>
      </c>
      <c r="I43" s="129">
        <v>4.6538999999999999E-4</v>
      </c>
    </row>
    <row r="44" spans="1:9" s="25" customFormat="1" x14ac:dyDescent="0.35">
      <c r="A44" s="195"/>
      <c r="B44" s="116" t="s">
        <v>260</v>
      </c>
      <c r="C44" s="117">
        <v>41</v>
      </c>
      <c r="D44" s="117">
        <v>41</v>
      </c>
      <c r="E44" s="119"/>
      <c r="F44" s="117"/>
      <c r="G44" s="118">
        <f t="shared" si="1"/>
        <v>0</v>
      </c>
      <c r="H44" s="119"/>
      <c r="I44" s="129">
        <v>3.4331999999999999E-4</v>
      </c>
    </row>
    <row r="45" spans="1:9" s="25" customFormat="1" x14ac:dyDescent="0.35">
      <c r="A45" s="193" t="s">
        <v>261</v>
      </c>
      <c r="B45" s="116" t="s">
        <v>262</v>
      </c>
      <c r="C45" s="117">
        <v>8</v>
      </c>
      <c r="D45" s="117">
        <v>8</v>
      </c>
      <c r="E45" s="119"/>
      <c r="F45" s="117"/>
      <c r="G45" s="118">
        <f t="shared" si="1"/>
        <v>0</v>
      </c>
      <c r="H45" s="119"/>
      <c r="I45" s="120">
        <v>0.10253900000000001</v>
      </c>
    </row>
    <row r="46" spans="1:9" s="25" customFormat="1" x14ac:dyDescent="0.35">
      <c r="A46" s="194"/>
      <c r="B46" s="116" t="s">
        <v>263</v>
      </c>
      <c r="C46" s="117">
        <v>76192</v>
      </c>
      <c r="D46" s="117">
        <v>76380</v>
      </c>
      <c r="E46" s="119"/>
      <c r="F46" s="117"/>
      <c r="G46" s="118">
        <f t="shared" si="1"/>
        <v>-2.4613773239067819E-3</v>
      </c>
      <c r="H46" s="119"/>
      <c r="I46" s="120">
        <v>7.1499999999999994E-2</v>
      </c>
    </row>
    <row r="47" spans="1:9" s="25" customFormat="1" x14ac:dyDescent="0.35">
      <c r="A47" s="194"/>
      <c r="B47" s="116" t="s">
        <v>264</v>
      </c>
      <c r="C47" s="117">
        <v>75</v>
      </c>
      <c r="D47" s="117">
        <v>75</v>
      </c>
      <c r="E47" s="119"/>
      <c r="F47" s="117"/>
      <c r="G47" s="118">
        <f t="shared" si="1"/>
        <v>0</v>
      </c>
      <c r="H47" s="119"/>
      <c r="I47" s="120">
        <v>1.4648E-2</v>
      </c>
    </row>
    <row r="48" spans="1:9" s="25" customFormat="1" x14ac:dyDescent="0.35">
      <c r="A48" s="194"/>
      <c r="B48" s="116" t="s">
        <v>265</v>
      </c>
      <c r="C48" s="117">
        <v>11</v>
      </c>
      <c r="D48" s="117">
        <v>11</v>
      </c>
      <c r="E48" s="119"/>
      <c r="F48" s="117"/>
      <c r="G48" s="118">
        <f t="shared" si="1"/>
        <v>0</v>
      </c>
      <c r="H48" s="119"/>
      <c r="I48" s="120">
        <v>0.306641</v>
      </c>
    </row>
    <row r="49" spans="1:9" s="25" customFormat="1" x14ac:dyDescent="0.35">
      <c r="A49" s="195"/>
      <c r="B49" s="116" t="s">
        <v>266</v>
      </c>
      <c r="C49" s="117">
        <v>20</v>
      </c>
      <c r="D49" s="117">
        <v>20</v>
      </c>
      <c r="E49" s="119"/>
      <c r="F49" s="117"/>
      <c r="G49" s="118">
        <f t="shared" si="1"/>
        <v>0</v>
      </c>
      <c r="H49" s="119"/>
      <c r="I49" s="120">
        <v>3.125E-2</v>
      </c>
    </row>
    <row r="50" spans="1:9" s="25" customFormat="1" x14ac:dyDescent="0.35">
      <c r="A50" s="121" t="s">
        <v>267</v>
      </c>
      <c r="B50" s="116" t="s">
        <v>268</v>
      </c>
      <c r="C50" s="117">
        <v>3951</v>
      </c>
      <c r="D50" s="117">
        <v>3934</v>
      </c>
      <c r="E50" s="119"/>
      <c r="F50" s="117"/>
      <c r="G50" s="118">
        <f t="shared" si="1"/>
        <v>4.3213014743263851E-3</v>
      </c>
      <c r="H50" s="119"/>
      <c r="I50" s="120">
        <v>8.3800000000000003E-3</v>
      </c>
    </row>
    <row r="51" spans="1:9" s="25" customFormat="1" x14ac:dyDescent="0.35">
      <c r="A51" s="193" t="s">
        <v>269</v>
      </c>
      <c r="B51" s="116" t="s">
        <v>270</v>
      </c>
      <c r="C51" s="117">
        <v>854</v>
      </c>
      <c r="D51" s="117">
        <v>209</v>
      </c>
      <c r="E51" s="119"/>
      <c r="F51" s="117"/>
      <c r="G51" s="118">
        <f t="shared" si="1"/>
        <v>3.0861244019138754</v>
      </c>
      <c r="H51" s="119"/>
      <c r="I51" s="120">
        <v>1.1900000000000001E-3</v>
      </c>
    </row>
    <row r="52" spans="1:9" s="25" customFormat="1" x14ac:dyDescent="0.35">
      <c r="A52" s="195"/>
      <c r="B52" s="116" t="s">
        <v>271</v>
      </c>
      <c r="C52" s="117">
        <v>1186</v>
      </c>
      <c r="D52" s="117">
        <v>1097</v>
      </c>
      <c r="E52" s="119"/>
      <c r="F52" s="117"/>
      <c r="G52" s="118">
        <f t="shared" si="1"/>
        <v>8.1130355515041025E-2</v>
      </c>
      <c r="H52" s="119"/>
      <c r="I52" s="120">
        <v>9.0900000000000009E-3</v>
      </c>
    </row>
    <row r="53" spans="1:9" s="25" customFormat="1" x14ac:dyDescent="0.35">
      <c r="A53" s="193" t="s">
        <v>272</v>
      </c>
      <c r="B53" s="62" t="s">
        <v>273</v>
      </c>
      <c r="C53" s="119">
        <v>8869</v>
      </c>
      <c r="D53" s="117">
        <v>1342</v>
      </c>
      <c r="E53" s="119"/>
      <c r="F53" s="117"/>
      <c r="G53" s="118">
        <f t="shared" si="1"/>
        <v>5.6087928464977646</v>
      </c>
      <c r="H53" s="119"/>
      <c r="I53" s="200">
        <v>2.3400000000000001E-3</v>
      </c>
    </row>
    <row r="54" spans="1:9" s="25" customFormat="1" x14ac:dyDescent="0.35">
      <c r="A54" s="194"/>
      <c r="B54" s="62" t="s">
        <v>274</v>
      </c>
      <c r="C54" s="119">
        <v>167</v>
      </c>
      <c r="D54" s="117">
        <v>166</v>
      </c>
      <c r="E54" s="119"/>
      <c r="F54" s="117"/>
      <c r="G54" s="123">
        <f t="shared" si="1"/>
        <v>6.024096385542169E-3</v>
      </c>
      <c r="H54" s="119"/>
      <c r="I54" s="201"/>
    </row>
    <row r="55" spans="1:9" s="25" customFormat="1" x14ac:dyDescent="0.35">
      <c r="A55" s="194"/>
      <c r="B55" s="122" t="s">
        <v>275</v>
      </c>
      <c r="C55" s="117">
        <v>2271</v>
      </c>
      <c r="D55" s="117">
        <v>1161</v>
      </c>
      <c r="E55" s="117">
        <v>4173</v>
      </c>
      <c r="F55" s="117">
        <v>1595</v>
      </c>
      <c r="G55" s="123">
        <f t="shared" si="1"/>
        <v>0.95607235142118863</v>
      </c>
      <c r="H55" s="123">
        <f>(E55-F55)/F55</f>
        <v>1.6163009404388715</v>
      </c>
      <c r="I55" s="205">
        <v>1.46484E-3</v>
      </c>
    </row>
    <row r="56" spans="1:9" s="25" customFormat="1" x14ac:dyDescent="0.35">
      <c r="A56" s="194"/>
      <c r="B56" s="122" t="s">
        <v>276</v>
      </c>
      <c r="C56" s="117">
        <v>3200</v>
      </c>
      <c r="D56" s="117">
        <v>1919</v>
      </c>
      <c r="E56" s="117">
        <v>5063</v>
      </c>
      <c r="F56" s="117">
        <v>2600</v>
      </c>
      <c r="G56" s="123">
        <f t="shared" si="1"/>
        <v>0.6675351745700886</v>
      </c>
      <c r="H56" s="123">
        <f>(E56-F56)/F56</f>
        <v>0.9473076923076923</v>
      </c>
      <c r="I56" s="206"/>
    </row>
    <row r="57" spans="1:9" s="25" customFormat="1" x14ac:dyDescent="0.35">
      <c r="A57" s="194"/>
      <c r="B57" s="128" t="s">
        <v>277</v>
      </c>
      <c r="C57" s="117">
        <v>12774</v>
      </c>
      <c r="D57" s="117">
        <v>12638</v>
      </c>
      <c r="E57" s="117">
        <v>48609</v>
      </c>
      <c r="F57" s="117">
        <v>40360</v>
      </c>
      <c r="G57" s="118">
        <f t="shared" si="1"/>
        <v>1.0761196391834151E-2</v>
      </c>
      <c r="H57" s="118">
        <f>(E57-F57)/F57</f>
        <v>0.20438553022794848</v>
      </c>
      <c r="I57" s="130">
        <v>2.5000000000000001E-2</v>
      </c>
    </row>
    <row r="58" spans="1:9" s="25" customFormat="1" x14ac:dyDescent="0.35">
      <c r="A58" s="194"/>
      <c r="B58" s="128" t="s">
        <v>278</v>
      </c>
      <c r="C58" s="117">
        <v>15149</v>
      </c>
      <c r="D58" s="117">
        <v>14959</v>
      </c>
      <c r="E58" s="117">
        <v>46379</v>
      </c>
      <c r="F58" s="117">
        <v>37932</v>
      </c>
      <c r="G58" s="118">
        <f t="shared" si="1"/>
        <v>1.2701383782338392E-2</v>
      </c>
      <c r="H58" s="118">
        <f>(E58-F58)/F58</f>
        <v>0.22268796794263418</v>
      </c>
      <c r="I58" s="130">
        <v>2.3E-2</v>
      </c>
    </row>
    <row r="59" spans="1:9" s="25" customFormat="1" x14ac:dyDescent="0.35">
      <c r="A59" s="195"/>
      <c r="B59" s="128" t="s">
        <v>279</v>
      </c>
      <c r="C59" s="117">
        <v>122</v>
      </c>
      <c r="D59" s="117">
        <v>59</v>
      </c>
      <c r="E59" s="117">
        <v>363</v>
      </c>
      <c r="F59" s="117">
        <v>276</v>
      </c>
      <c r="G59" s="118">
        <f t="shared" si="1"/>
        <v>1.0677966101694916</v>
      </c>
      <c r="H59" s="118">
        <f>(E59-F59)/F59</f>
        <v>0.31521739130434784</v>
      </c>
      <c r="I59" s="131">
        <v>6.8000000000000005E-4</v>
      </c>
    </row>
    <row r="60" spans="1:9" s="25" customFormat="1" x14ac:dyDescent="0.35">
      <c r="A60" s="193" t="s">
        <v>280</v>
      </c>
      <c r="B60" s="122" t="s">
        <v>281</v>
      </c>
      <c r="C60" s="117">
        <v>619</v>
      </c>
      <c r="D60" s="117">
        <v>437</v>
      </c>
      <c r="E60" s="117"/>
      <c r="F60" s="117"/>
      <c r="G60" s="123">
        <f t="shared" si="1"/>
        <v>0.41647597254004576</v>
      </c>
      <c r="H60" s="119"/>
      <c r="I60" s="200">
        <v>1.3500000000000001E-3</v>
      </c>
    </row>
    <row r="61" spans="1:9" s="25" customFormat="1" x14ac:dyDescent="0.35">
      <c r="A61" s="195"/>
      <c r="B61" s="122" t="s">
        <v>282</v>
      </c>
      <c r="C61" s="117">
        <v>570</v>
      </c>
      <c r="D61" s="117">
        <v>394</v>
      </c>
      <c r="E61" s="117"/>
      <c r="F61" s="117"/>
      <c r="G61" s="123">
        <f t="shared" si="1"/>
        <v>0.4467005076142132</v>
      </c>
      <c r="H61" s="119"/>
      <c r="I61" s="201"/>
    </row>
    <row r="62" spans="1:9" s="25" customFormat="1" ht="26" x14ac:dyDescent="0.35">
      <c r="A62" s="132" t="s">
        <v>283</v>
      </c>
      <c r="B62" s="133" t="s">
        <v>284</v>
      </c>
      <c r="C62" s="134">
        <v>45</v>
      </c>
      <c r="D62" s="134">
        <v>45</v>
      </c>
      <c r="E62" s="134">
        <v>121</v>
      </c>
      <c r="F62" s="134">
        <v>121</v>
      </c>
      <c r="G62" s="118">
        <f t="shared" si="1"/>
        <v>0</v>
      </c>
      <c r="H62" s="118">
        <f>(E62-F62)/F62</f>
        <v>0</v>
      </c>
      <c r="I62" s="127">
        <v>6.9426999999999998E-4</v>
      </c>
    </row>
    <row r="63" spans="1:9" s="25" customFormat="1" x14ac:dyDescent="0.35">
      <c r="A63" s="199" t="s">
        <v>285</v>
      </c>
      <c r="B63" s="62" t="s">
        <v>286</v>
      </c>
      <c r="C63" s="119">
        <v>51</v>
      </c>
      <c r="D63" s="117">
        <v>52</v>
      </c>
      <c r="E63" s="119"/>
      <c r="F63" s="117"/>
      <c r="G63" s="118">
        <f t="shared" si="1"/>
        <v>-1.9230769230769232E-2</v>
      </c>
      <c r="H63" s="119"/>
      <c r="I63" s="202">
        <v>8.7600000000000004E-4</v>
      </c>
    </row>
    <row r="64" spans="1:9" s="25" customFormat="1" x14ac:dyDescent="0.35">
      <c r="A64" s="199"/>
      <c r="B64" s="62" t="s">
        <v>287</v>
      </c>
      <c r="C64" s="119">
        <v>399</v>
      </c>
      <c r="D64" s="117">
        <v>399</v>
      </c>
      <c r="E64" s="119"/>
      <c r="F64" s="117"/>
      <c r="G64" s="118">
        <f t="shared" si="1"/>
        <v>0</v>
      </c>
      <c r="H64" s="119"/>
      <c r="I64" s="203"/>
    </row>
    <row r="65" spans="1:20" s="25" customFormat="1" x14ac:dyDescent="0.35">
      <c r="A65" s="193" t="s">
        <v>288</v>
      </c>
      <c r="B65" s="122" t="s">
        <v>289</v>
      </c>
      <c r="C65" s="117">
        <v>20</v>
      </c>
      <c r="D65" s="117">
        <v>14</v>
      </c>
      <c r="E65" s="119"/>
      <c r="F65" s="117"/>
      <c r="G65" s="118">
        <f t="shared" si="1"/>
        <v>0.42857142857142855</v>
      </c>
      <c r="H65" s="119"/>
      <c r="I65" s="200">
        <v>8.0600000000000005E-2</v>
      </c>
    </row>
    <row r="66" spans="1:20" s="25" customFormat="1" x14ac:dyDescent="0.35">
      <c r="A66" s="194"/>
      <c r="B66" s="122" t="s">
        <v>290</v>
      </c>
      <c r="C66" s="117">
        <v>20</v>
      </c>
      <c r="D66" s="117">
        <v>14</v>
      </c>
      <c r="E66" s="119"/>
      <c r="F66" s="117"/>
      <c r="G66" s="118">
        <f t="shared" si="1"/>
        <v>0.42857142857142855</v>
      </c>
      <c r="H66" s="119"/>
      <c r="I66" s="204"/>
    </row>
    <row r="67" spans="1:20" s="25" customFormat="1" x14ac:dyDescent="0.35">
      <c r="A67" s="194"/>
      <c r="B67" s="122" t="s">
        <v>291</v>
      </c>
      <c r="C67" s="117">
        <v>3663</v>
      </c>
      <c r="D67" s="117">
        <v>2784</v>
      </c>
      <c r="E67" s="119"/>
      <c r="F67" s="117"/>
      <c r="G67" s="123">
        <f t="shared" si="1"/>
        <v>0.31573275862068967</v>
      </c>
      <c r="H67" s="119"/>
      <c r="I67" s="204"/>
    </row>
    <row r="68" spans="1:20" s="25" customFormat="1" x14ac:dyDescent="0.35">
      <c r="A68" s="194"/>
      <c r="B68" s="122" t="s">
        <v>292</v>
      </c>
      <c r="C68" s="117">
        <v>374</v>
      </c>
      <c r="D68" s="117">
        <v>374</v>
      </c>
      <c r="E68" s="119"/>
      <c r="F68" s="117"/>
      <c r="G68" s="118">
        <f t="shared" si="1"/>
        <v>0</v>
      </c>
      <c r="H68" s="119"/>
      <c r="I68" s="204"/>
    </row>
    <row r="69" spans="1:20" s="25" customFormat="1" x14ac:dyDescent="0.35">
      <c r="A69" s="195"/>
      <c r="B69" s="122" t="s">
        <v>293</v>
      </c>
      <c r="C69" s="117">
        <v>521</v>
      </c>
      <c r="D69" s="117">
        <v>519</v>
      </c>
      <c r="E69" s="119"/>
      <c r="F69" s="117"/>
      <c r="G69" s="123">
        <f t="shared" si="1"/>
        <v>3.8535645472061657E-3</v>
      </c>
      <c r="H69" s="119"/>
      <c r="I69" s="201"/>
    </row>
    <row r="70" spans="1:20" s="25" customFormat="1" x14ac:dyDescent="0.35">
      <c r="A70" s="121" t="s">
        <v>294</v>
      </c>
      <c r="B70" s="135" t="s">
        <v>295</v>
      </c>
      <c r="C70" s="117">
        <v>955</v>
      </c>
      <c r="D70" s="117">
        <v>955</v>
      </c>
      <c r="E70" s="117">
        <v>3911</v>
      </c>
      <c r="F70" s="117">
        <v>3911</v>
      </c>
      <c r="G70" s="118">
        <f t="shared" si="1"/>
        <v>0</v>
      </c>
      <c r="H70" s="118">
        <f>(E70-F70)/F70</f>
        <v>0</v>
      </c>
      <c r="I70" s="120">
        <v>3.2812499999999999E-3</v>
      </c>
    </row>
    <row r="71" spans="1:20" ht="15.75" customHeight="1" x14ac:dyDescent="0.35">
      <c r="A71" s="25"/>
      <c r="B71" s="25"/>
      <c r="C71" s="25"/>
      <c r="D71" s="25"/>
      <c r="E71" s="25"/>
    </row>
    <row r="72" spans="1:20" customFormat="1" ht="15.5" x14ac:dyDescent="0.35">
      <c r="A72" s="24" t="s">
        <v>139</v>
      </c>
      <c r="B72" s="213" t="s">
        <v>163</v>
      </c>
      <c r="C72" s="214"/>
      <c r="D72" s="214"/>
      <c r="E72" s="214"/>
      <c r="F72" s="214"/>
      <c r="G72" s="214"/>
      <c r="H72" s="214"/>
      <c r="I72" s="214"/>
      <c r="J72" s="214"/>
      <c r="K72" s="214"/>
      <c r="L72" s="214"/>
      <c r="M72" s="214"/>
      <c r="N72" s="214"/>
      <c r="O72" s="214"/>
      <c r="P72" s="214"/>
      <c r="Q72" s="214"/>
      <c r="R72" s="214"/>
      <c r="S72" s="214"/>
    </row>
    <row r="73" spans="1:20" customFormat="1" ht="65.5" x14ac:dyDescent="0.35">
      <c r="A73" s="27" t="s">
        <v>140</v>
      </c>
      <c r="B73" s="183" t="s">
        <v>155</v>
      </c>
      <c r="C73" s="217"/>
      <c r="D73" s="215" t="s">
        <v>141</v>
      </c>
      <c r="E73" s="216"/>
      <c r="F73" s="183" t="s">
        <v>142</v>
      </c>
      <c r="G73" s="217"/>
      <c r="H73" s="183" t="s">
        <v>143</v>
      </c>
      <c r="I73" s="217"/>
      <c r="J73" s="183" t="s">
        <v>144</v>
      </c>
      <c r="K73" s="217"/>
      <c r="L73" s="183" t="s">
        <v>145</v>
      </c>
      <c r="M73" s="217"/>
      <c r="N73" s="215" t="s">
        <v>146</v>
      </c>
      <c r="O73" s="216"/>
      <c r="P73" s="215" t="s">
        <v>156</v>
      </c>
      <c r="Q73" s="216"/>
      <c r="R73" s="215" t="s">
        <v>147</v>
      </c>
      <c r="S73" s="216"/>
    </row>
    <row r="74" spans="1:20" customFormat="1" ht="65.5" x14ac:dyDescent="0.35">
      <c r="A74" s="29" t="s">
        <v>160</v>
      </c>
      <c r="B74" s="32" t="s">
        <v>151</v>
      </c>
      <c r="C74" s="32" t="s">
        <v>150</v>
      </c>
      <c r="D74" s="32" t="s">
        <v>151</v>
      </c>
      <c r="E74" s="32" t="s">
        <v>150</v>
      </c>
      <c r="F74" s="32" t="s">
        <v>151</v>
      </c>
      <c r="G74" s="32" t="s">
        <v>150</v>
      </c>
      <c r="H74" s="32" t="s">
        <v>151</v>
      </c>
      <c r="I74" s="32" t="s">
        <v>150</v>
      </c>
      <c r="J74" s="32" t="s">
        <v>151</v>
      </c>
      <c r="K74" s="32" t="s">
        <v>150</v>
      </c>
      <c r="L74" s="32" t="s">
        <v>151</v>
      </c>
      <c r="M74" s="32" t="s">
        <v>150</v>
      </c>
      <c r="N74" s="32" t="s">
        <v>151</v>
      </c>
      <c r="O74" s="32" t="s">
        <v>150</v>
      </c>
      <c r="P74" s="32" t="s">
        <v>151</v>
      </c>
      <c r="Q74" s="32" t="s">
        <v>150</v>
      </c>
      <c r="R74" s="32" t="s">
        <v>151</v>
      </c>
      <c r="S74" s="32" t="s">
        <v>150</v>
      </c>
    </row>
    <row r="75" spans="1:20" s="3" customFormat="1" x14ac:dyDescent="0.35">
      <c r="A75" s="193" t="s">
        <v>216</v>
      </c>
      <c r="B75" s="116" t="s">
        <v>217</v>
      </c>
      <c r="C75" s="33"/>
      <c r="D75" s="33"/>
      <c r="E75" s="33"/>
      <c r="F75" s="33"/>
      <c r="G75" s="33"/>
      <c r="H75" s="33"/>
      <c r="I75" s="33"/>
      <c r="J75" s="33"/>
      <c r="K75" s="33"/>
      <c r="L75" s="33"/>
      <c r="M75" s="33"/>
      <c r="N75" s="33"/>
      <c r="O75" s="33"/>
      <c r="P75" s="33"/>
      <c r="Q75" s="33"/>
      <c r="R75" s="33"/>
      <c r="S75" s="33"/>
      <c r="T75" s="33"/>
    </row>
    <row r="76" spans="1:20" s="3" customFormat="1" x14ac:dyDescent="0.35">
      <c r="A76" s="195"/>
      <c r="B76" s="116" t="s">
        <v>218</v>
      </c>
      <c r="C76" s="33"/>
      <c r="D76" s="33"/>
      <c r="E76" s="33"/>
      <c r="F76" s="33"/>
      <c r="G76" s="33"/>
      <c r="H76" s="33"/>
      <c r="I76" s="33"/>
      <c r="J76" s="33"/>
      <c r="K76" s="33"/>
      <c r="L76" s="33"/>
      <c r="M76" s="33"/>
      <c r="N76" s="33"/>
      <c r="O76" s="33"/>
      <c r="P76" s="33"/>
      <c r="Q76" s="33"/>
      <c r="R76" s="33"/>
      <c r="S76" s="33"/>
      <c r="T76" s="33"/>
    </row>
    <row r="77" spans="1:20" s="3" customFormat="1" x14ac:dyDescent="0.35">
      <c r="A77" s="193" t="s">
        <v>219</v>
      </c>
      <c r="B77" s="116" t="s">
        <v>220</v>
      </c>
      <c r="C77" s="33"/>
      <c r="D77" s="33"/>
      <c r="E77" s="33"/>
      <c r="F77" s="33"/>
      <c r="G77" s="33"/>
      <c r="H77" s="33"/>
      <c r="I77" s="33"/>
      <c r="J77" s="33"/>
      <c r="K77" s="33"/>
      <c r="L77" s="33"/>
      <c r="M77" s="33"/>
      <c r="N77" s="33"/>
      <c r="O77" s="33"/>
      <c r="P77" s="33"/>
      <c r="Q77" s="33"/>
      <c r="R77" s="33"/>
      <c r="S77" s="33"/>
      <c r="T77" s="33"/>
    </row>
    <row r="78" spans="1:20" s="3" customFormat="1" x14ac:dyDescent="0.35">
      <c r="A78" s="194"/>
      <c r="B78" s="116" t="s">
        <v>222</v>
      </c>
      <c r="C78" s="33"/>
      <c r="D78" s="33"/>
      <c r="E78" s="33"/>
      <c r="F78" s="33"/>
      <c r="G78" s="33"/>
      <c r="H78" s="33"/>
      <c r="I78" s="33"/>
      <c r="J78" s="33"/>
      <c r="K78" s="33"/>
      <c r="L78" s="33"/>
      <c r="M78" s="33"/>
      <c r="N78" s="33"/>
      <c r="O78" s="33"/>
      <c r="P78" s="33"/>
      <c r="Q78" s="33"/>
      <c r="R78" s="33"/>
      <c r="S78" s="33"/>
      <c r="T78" s="33"/>
    </row>
    <row r="79" spans="1:20" s="3" customFormat="1" x14ac:dyDescent="0.35">
      <c r="A79" s="194"/>
      <c r="B79" s="116" t="s">
        <v>223</v>
      </c>
      <c r="C79" s="33"/>
      <c r="D79" s="33"/>
      <c r="E79" s="33"/>
      <c r="F79" s="33"/>
      <c r="G79" s="33"/>
      <c r="H79" s="33"/>
      <c r="I79" s="33"/>
      <c r="J79" s="33"/>
      <c r="K79" s="33"/>
      <c r="L79" s="33"/>
      <c r="M79" s="33"/>
      <c r="N79" s="33"/>
      <c r="O79" s="33"/>
      <c r="P79" s="33"/>
      <c r="Q79" s="33"/>
      <c r="R79" s="33"/>
      <c r="S79" s="33"/>
      <c r="T79" s="33"/>
    </row>
    <row r="80" spans="1:20" s="3" customFormat="1" x14ac:dyDescent="0.35">
      <c r="A80" s="195"/>
      <c r="B80" s="116" t="s">
        <v>224</v>
      </c>
      <c r="C80" s="33"/>
      <c r="D80" s="33"/>
      <c r="E80" s="33"/>
      <c r="F80" s="33"/>
      <c r="G80" s="33"/>
      <c r="H80" s="33"/>
      <c r="I80" s="33"/>
      <c r="J80" s="33"/>
      <c r="K80" s="33"/>
      <c r="L80" s="33"/>
      <c r="M80" s="33"/>
      <c r="N80" s="33"/>
      <c r="O80" s="33"/>
      <c r="P80" s="33"/>
      <c r="Q80" s="33"/>
      <c r="R80" s="33"/>
      <c r="S80" s="33"/>
      <c r="T80" s="33"/>
    </row>
    <row r="81" spans="1:20" s="3" customFormat="1" x14ac:dyDescent="0.35">
      <c r="A81" s="121" t="s">
        <v>225</v>
      </c>
      <c r="B81" s="116" t="s">
        <v>225</v>
      </c>
      <c r="C81" s="33"/>
      <c r="D81" s="33"/>
      <c r="E81" s="33"/>
      <c r="F81" s="33"/>
      <c r="G81" s="33"/>
      <c r="H81" s="33"/>
      <c r="I81" s="33"/>
      <c r="J81" s="33"/>
      <c r="K81" s="33"/>
      <c r="L81" s="33"/>
      <c r="M81" s="33"/>
      <c r="N81" s="33"/>
      <c r="O81" s="33"/>
      <c r="P81" s="33"/>
      <c r="Q81" s="33"/>
      <c r="R81" s="33"/>
      <c r="S81" s="33"/>
      <c r="T81" s="33"/>
    </row>
    <row r="82" spans="1:20" s="3" customFormat="1" x14ac:dyDescent="0.35">
      <c r="A82" s="193" t="s">
        <v>226</v>
      </c>
      <c r="B82" s="122" t="s">
        <v>227</v>
      </c>
      <c r="C82" s="137">
        <v>1</v>
      </c>
      <c r="D82" s="33"/>
      <c r="E82" s="137"/>
      <c r="F82" s="33"/>
      <c r="G82" s="137">
        <v>1</v>
      </c>
      <c r="H82" s="33"/>
      <c r="I82" s="137">
        <v>1</v>
      </c>
      <c r="J82" s="33"/>
      <c r="K82" s="137">
        <v>1</v>
      </c>
      <c r="L82" s="33"/>
      <c r="M82" s="137">
        <v>1</v>
      </c>
      <c r="N82" s="33"/>
      <c r="O82" s="33"/>
      <c r="P82" s="33"/>
      <c r="Q82" s="33"/>
      <c r="R82" s="33"/>
      <c r="S82" s="33"/>
      <c r="T82" s="33"/>
    </row>
    <row r="83" spans="1:20" s="3" customFormat="1" x14ac:dyDescent="0.35">
      <c r="A83" s="194"/>
      <c r="B83" s="122" t="s">
        <v>228</v>
      </c>
      <c r="C83" s="137">
        <v>1</v>
      </c>
      <c r="D83" s="33"/>
      <c r="E83" s="137"/>
      <c r="F83" s="33"/>
      <c r="G83" s="137">
        <v>1</v>
      </c>
      <c r="H83" s="33"/>
      <c r="I83" s="137">
        <v>1</v>
      </c>
      <c r="J83" s="33"/>
      <c r="K83" s="137">
        <v>1</v>
      </c>
      <c r="L83" s="33"/>
      <c r="M83" s="137">
        <v>1</v>
      </c>
      <c r="N83" s="33"/>
      <c r="O83" s="33"/>
      <c r="P83" s="33"/>
      <c r="Q83" s="33"/>
      <c r="R83" s="33"/>
      <c r="S83" s="33"/>
      <c r="T83" s="33"/>
    </row>
    <row r="84" spans="1:20" s="3" customFormat="1" x14ac:dyDescent="0.35">
      <c r="A84" s="194"/>
      <c r="B84" s="122" t="s">
        <v>302</v>
      </c>
      <c r="C84" s="137">
        <v>1</v>
      </c>
      <c r="D84" s="33"/>
      <c r="E84" s="137"/>
      <c r="F84" s="33"/>
      <c r="G84" s="137">
        <v>1</v>
      </c>
      <c r="H84" s="33"/>
      <c r="I84" s="137">
        <v>1</v>
      </c>
      <c r="J84" s="33"/>
      <c r="K84" s="137">
        <v>1</v>
      </c>
      <c r="L84" s="33"/>
      <c r="M84" s="137">
        <v>1</v>
      </c>
      <c r="N84" s="33"/>
      <c r="O84" s="33"/>
      <c r="P84" s="33"/>
      <c r="Q84" s="33"/>
      <c r="R84" s="33"/>
      <c r="S84" s="33"/>
      <c r="T84" s="33"/>
    </row>
    <row r="85" spans="1:20" s="3" customFormat="1" x14ac:dyDescent="0.35">
      <c r="A85" s="194"/>
      <c r="B85" s="122" t="s">
        <v>230</v>
      </c>
      <c r="C85" s="33"/>
      <c r="D85" s="33"/>
      <c r="E85" s="33"/>
      <c r="F85" s="33"/>
      <c r="G85" s="33"/>
      <c r="H85" s="33"/>
      <c r="I85" s="33"/>
      <c r="J85" s="33"/>
      <c r="K85" s="33"/>
      <c r="L85" s="33"/>
      <c r="M85" s="33"/>
      <c r="N85" s="33"/>
      <c r="O85" s="33"/>
      <c r="P85" s="33"/>
      <c r="Q85" s="137">
        <v>1</v>
      </c>
      <c r="R85" s="33"/>
      <c r="S85" s="33"/>
      <c r="T85" s="33"/>
    </row>
    <row r="86" spans="1:20" s="3" customFormat="1" x14ac:dyDescent="0.35">
      <c r="A86" s="194"/>
      <c r="B86" s="124" t="s">
        <v>231</v>
      </c>
      <c r="C86" s="137">
        <v>1</v>
      </c>
      <c r="D86" s="33"/>
      <c r="E86" s="137"/>
      <c r="F86" s="33"/>
      <c r="G86" s="137">
        <v>1</v>
      </c>
      <c r="H86" s="33"/>
      <c r="I86" s="137">
        <v>1</v>
      </c>
      <c r="J86" s="33"/>
      <c r="K86" s="137">
        <v>1</v>
      </c>
      <c r="L86" s="33"/>
      <c r="M86" s="137">
        <v>1</v>
      </c>
      <c r="N86" s="33"/>
      <c r="O86" s="33"/>
      <c r="P86" s="33"/>
      <c r="Q86" s="33"/>
      <c r="R86" s="33"/>
      <c r="S86" s="33"/>
      <c r="T86" s="33"/>
    </row>
    <row r="87" spans="1:20" s="3" customFormat="1" x14ac:dyDescent="0.35">
      <c r="A87" s="194"/>
      <c r="B87" s="196" t="s">
        <v>232</v>
      </c>
      <c r="C87" s="190">
        <v>1</v>
      </c>
      <c r="D87" s="33"/>
      <c r="E87" s="33"/>
      <c r="F87" s="33"/>
      <c r="G87" s="190">
        <v>1</v>
      </c>
      <c r="H87" s="33"/>
      <c r="I87" s="190">
        <v>1</v>
      </c>
      <c r="J87" s="33"/>
      <c r="K87" s="190">
        <v>1</v>
      </c>
      <c r="L87" s="33"/>
      <c r="M87" s="190">
        <v>1</v>
      </c>
      <c r="N87" s="33"/>
      <c r="O87" s="33"/>
      <c r="P87" s="33"/>
      <c r="Q87" s="33"/>
      <c r="R87" s="33"/>
      <c r="S87" s="33"/>
      <c r="T87" s="33"/>
    </row>
    <row r="88" spans="1:20" s="3" customFormat="1" x14ac:dyDescent="0.35">
      <c r="A88" s="194"/>
      <c r="B88" s="197"/>
      <c r="C88" s="191"/>
      <c r="D88" s="33"/>
      <c r="E88" s="33"/>
      <c r="F88" s="33"/>
      <c r="G88" s="191"/>
      <c r="H88" s="33"/>
      <c r="I88" s="191"/>
      <c r="J88" s="33"/>
      <c r="K88" s="191"/>
      <c r="L88" s="33"/>
      <c r="M88" s="191"/>
      <c r="N88" s="33"/>
      <c r="O88" s="33"/>
      <c r="P88" s="33"/>
      <c r="Q88" s="33"/>
      <c r="R88" s="33"/>
      <c r="S88" s="33"/>
      <c r="T88" s="33"/>
    </row>
    <row r="89" spans="1:20" s="3" customFormat="1" x14ac:dyDescent="0.35">
      <c r="A89" s="194"/>
      <c r="B89" s="197"/>
      <c r="C89" s="191"/>
      <c r="D89" s="33"/>
      <c r="E89" s="33"/>
      <c r="F89" s="33"/>
      <c r="G89" s="191"/>
      <c r="H89" s="33"/>
      <c r="I89" s="191"/>
      <c r="J89" s="33"/>
      <c r="K89" s="191"/>
      <c r="L89" s="33"/>
      <c r="M89" s="191"/>
      <c r="N89" s="33"/>
      <c r="O89" s="33"/>
      <c r="P89" s="33"/>
      <c r="Q89" s="33"/>
      <c r="R89" s="33"/>
      <c r="S89" s="33"/>
      <c r="T89" s="33"/>
    </row>
    <row r="90" spans="1:20" s="3" customFormat="1" x14ac:dyDescent="0.35">
      <c r="A90" s="195"/>
      <c r="B90" s="198"/>
      <c r="C90" s="192"/>
      <c r="D90" s="33"/>
      <c r="E90" s="33"/>
      <c r="F90" s="33"/>
      <c r="G90" s="192"/>
      <c r="H90" s="33"/>
      <c r="I90" s="192"/>
      <c r="J90" s="33"/>
      <c r="K90" s="192"/>
      <c r="L90" s="33"/>
      <c r="M90" s="192"/>
      <c r="N90" s="33"/>
      <c r="O90" s="33"/>
      <c r="P90" s="33"/>
      <c r="Q90" s="33"/>
      <c r="R90" s="33"/>
      <c r="S90" s="33"/>
      <c r="T90" s="33"/>
    </row>
    <row r="91" spans="1:20" s="3" customFormat="1" x14ac:dyDescent="0.35">
      <c r="A91" s="193" t="s">
        <v>235</v>
      </c>
      <c r="B91" s="116" t="s">
        <v>236</v>
      </c>
      <c r="C91" s="137">
        <v>1</v>
      </c>
      <c r="D91" s="33"/>
      <c r="E91" s="33"/>
      <c r="F91" s="33"/>
      <c r="G91" s="137">
        <v>1</v>
      </c>
      <c r="H91" s="33"/>
      <c r="I91" s="137">
        <v>1</v>
      </c>
      <c r="J91" s="33"/>
      <c r="K91" s="137">
        <v>1</v>
      </c>
      <c r="L91" s="33"/>
      <c r="M91" s="137">
        <v>1</v>
      </c>
      <c r="N91" s="33"/>
      <c r="O91" s="33"/>
      <c r="P91" s="33"/>
      <c r="Q91" s="33"/>
      <c r="R91" s="33"/>
      <c r="S91" s="33"/>
      <c r="T91" s="33"/>
    </row>
    <row r="92" spans="1:20" s="3" customFormat="1" x14ac:dyDescent="0.35">
      <c r="A92" s="194"/>
      <c r="B92" s="116" t="s">
        <v>237</v>
      </c>
      <c r="C92" s="137">
        <v>1</v>
      </c>
      <c r="D92" s="33"/>
      <c r="E92" s="33"/>
      <c r="F92" s="33"/>
      <c r="G92" s="137">
        <v>1</v>
      </c>
      <c r="H92" s="33"/>
      <c r="I92" s="137"/>
      <c r="J92" s="33"/>
      <c r="K92" s="137"/>
      <c r="L92" s="33"/>
      <c r="M92" s="137">
        <v>1</v>
      </c>
      <c r="N92" s="33"/>
      <c r="O92" s="33"/>
      <c r="P92" s="33"/>
      <c r="Q92" s="33"/>
      <c r="R92" s="33"/>
      <c r="S92" s="33"/>
      <c r="T92" s="33"/>
    </row>
    <row r="93" spans="1:20" s="3" customFormat="1" x14ac:dyDescent="0.35">
      <c r="A93" s="194"/>
      <c r="B93" s="116" t="s">
        <v>238</v>
      </c>
      <c r="C93" s="137">
        <v>1</v>
      </c>
      <c r="D93" s="33"/>
      <c r="E93" s="33"/>
      <c r="F93" s="33"/>
      <c r="G93" s="137">
        <v>1</v>
      </c>
      <c r="H93" s="33"/>
      <c r="I93" s="137">
        <v>1</v>
      </c>
      <c r="J93" s="33"/>
      <c r="K93" s="137">
        <v>1</v>
      </c>
      <c r="L93" s="33"/>
      <c r="M93" s="137">
        <v>1</v>
      </c>
      <c r="N93" s="33"/>
      <c r="O93" s="33"/>
      <c r="P93" s="33"/>
      <c r="Q93" s="33"/>
      <c r="R93" s="33"/>
      <c r="S93" s="33"/>
      <c r="T93" s="33"/>
    </row>
    <row r="94" spans="1:20" s="3" customFormat="1" x14ac:dyDescent="0.35">
      <c r="A94" s="194"/>
      <c r="B94" s="116" t="s">
        <v>239</v>
      </c>
      <c r="C94" s="137">
        <v>1</v>
      </c>
      <c r="D94" s="33"/>
      <c r="E94" s="33"/>
      <c r="F94" s="33"/>
      <c r="G94" s="137">
        <v>1</v>
      </c>
      <c r="H94" s="33"/>
      <c r="I94" s="137">
        <v>1</v>
      </c>
      <c r="J94" s="33"/>
      <c r="K94" s="137">
        <v>1</v>
      </c>
      <c r="L94" s="33"/>
      <c r="M94" s="137">
        <v>1</v>
      </c>
      <c r="N94" s="33"/>
      <c r="O94" s="33"/>
      <c r="P94" s="33"/>
      <c r="Q94" s="33"/>
      <c r="R94" s="33"/>
      <c r="S94" s="33"/>
      <c r="T94" s="33"/>
    </row>
    <row r="95" spans="1:20" s="3" customFormat="1" x14ac:dyDescent="0.35">
      <c r="A95" s="194"/>
      <c r="B95" s="126" t="s">
        <v>240</v>
      </c>
      <c r="C95" s="137">
        <v>1</v>
      </c>
      <c r="D95" s="33"/>
      <c r="E95" s="33"/>
      <c r="F95" s="33"/>
      <c r="G95" s="137">
        <v>1</v>
      </c>
      <c r="H95" s="33"/>
      <c r="I95" s="137"/>
      <c r="J95" s="33"/>
      <c r="K95" s="137"/>
      <c r="L95" s="33"/>
      <c r="M95" s="137">
        <v>1</v>
      </c>
      <c r="N95" s="33"/>
      <c r="O95" s="33"/>
      <c r="P95" s="33"/>
      <c r="Q95" s="33"/>
      <c r="R95" s="33"/>
      <c r="S95" s="33"/>
      <c r="T95" s="33"/>
    </row>
    <row r="96" spans="1:20" s="3" customFormat="1" x14ac:dyDescent="0.35">
      <c r="A96" s="195"/>
      <c r="B96" s="116" t="s">
        <v>241</v>
      </c>
      <c r="C96" s="137">
        <v>1</v>
      </c>
      <c r="D96" s="33"/>
      <c r="E96" s="33"/>
      <c r="F96" s="33"/>
      <c r="G96" s="137">
        <v>1</v>
      </c>
      <c r="H96" s="33"/>
      <c r="I96" s="137">
        <v>1</v>
      </c>
      <c r="J96" s="33"/>
      <c r="K96" s="137">
        <v>1</v>
      </c>
      <c r="L96" s="33"/>
      <c r="M96" s="137">
        <v>1</v>
      </c>
      <c r="N96" s="33"/>
      <c r="O96" s="33"/>
      <c r="P96" s="33"/>
      <c r="Q96" s="33"/>
      <c r="R96" s="33"/>
      <c r="S96" s="33"/>
      <c r="T96" s="33"/>
    </row>
    <row r="97" spans="1:20" s="3" customFormat="1" x14ac:dyDescent="0.35">
      <c r="A97" s="193" t="s">
        <v>242</v>
      </c>
      <c r="B97" s="116" t="s">
        <v>243</v>
      </c>
      <c r="C97" s="33"/>
      <c r="D97" s="33"/>
      <c r="E97" s="33"/>
      <c r="F97" s="33"/>
      <c r="G97" s="33"/>
      <c r="H97" s="33"/>
      <c r="I97" s="33"/>
      <c r="J97" s="33"/>
      <c r="K97" s="33"/>
      <c r="L97" s="33"/>
      <c r="M97" s="33"/>
      <c r="N97" s="33"/>
      <c r="O97" s="33"/>
      <c r="P97" s="33"/>
      <c r="Q97" s="33"/>
      <c r="R97" s="33"/>
      <c r="S97" s="33"/>
      <c r="T97" s="33"/>
    </row>
    <row r="98" spans="1:20" s="3" customFormat="1" x14ac:dyDescent="0.35">
      <c r="A98" s="194"/>
      <c r="B98" s="126" t="s">
        <v>244</v>
      </c>
      <c r="C98" s="33"/>
      <c r="D98" s="33"/>
      <c r="E98" s="33"/>
      <c r="F98" s="33"/>
      <c r="G98" s="33"/>
      <c r="H98" s="33"/>
      <c r="I98" s="33"/>
      <c r="J98" s="33"/>
      <c r="K98" s="33"/>
      <c r="L98" s="33"/>
      <c r="M98" s="33"/>
      <c r="N98" s="33"/>
      <c r="O98" s="33"/>
      <c r="P98" s="33"/>
      <c r="Q98" s="33"/>
      <c r="R98" s="33"/>
      <c r="S98" s="33"/>
      <c r="T98" s="33"/>
    </row>
    <row r="99" spans="1:20" s="3" customFormat="1" x14ac:dyDescent="0.35">
      <c r="A99" s="195"/>
      <c r="B99" s="128" t="s">
        <v>245</v>
      </c>
      <c r="C99" s="33"/>
      <c r="D99" s="33"/>
      <c r="E99" s="33"/>
      <c r="F99" s="33"/>
      <c r="G99" s="33"/>
      <c r="H99" s="33"/>
      <c r="I99" s="33"/>
      <c r="J99" s="33"/>
      <c r="K99" s="33"/>
      <c r="L99" s="33"/>
      <c r="M99" s="33"/>
      <c r="N99" s="33"/>
      <c r="O99" s="33"/>
      <c r="P99" s="33"/>
      <c r="Q99" s="33"/>
      <c r="R99" s="33"/>
      <c r="S99" s="33"/>
      <c r="T99" s="33"/>
    </row>
    <row r="100" spans="1:20" s="3" customFormat="1" x14ac:dyDescent="0.35">
      <c r="A100" s="193" t="s">
        <v>246</v>
      </c>
      <c r="B100" s="128" t="s">
        <v>247</v>
      </c>
      <c r="C100" s="190">
        <v>1</v>
      </c>
      <c r="D100" s="33"/>
      <c r="E100" s="33"/>
      <c r="F100" s="33"/>
      <c r="G100" s="190">
        <v>1</v>
      </c>
      <c r="H100" s="33"/>
      <c r="I100" s="190">
        <v>1</v>
      </c>
      <c r="J100" s="33"/>
      <c r="K100" s="190">
        <v>1</v>
      </c>
      <c r="L100" s="33"/>
      <c r="M100" s="190">
        <v>1</v>
      </c>
      <c r="N100" s="33"/>
      <c r="O100" s="33"/>
      <c r="P100" s="33"/>
      <c r="Q100" s="33"/>
      <c r="R100" s="33"/>
      <c r="S100" s="33"/>
      <c r="T100" s="33"/>
    </row>
    <row r="101" spans="1:20" s="3" customFormat="1" x14ac:dyDescent="0.35">
      <c r="A101" s="194"/>
      <c r="B101" s="128" t="s">
        <v>248</v>
      </c>
      <c r="C101" s="186"/>
      <c r="D101" s="33"/>
      <c r="E101" s="33"/>
      <c r="F101" s="33"/>
      <c r="G101" s="186"/>
      <c r="H101" s="33"/>
      <c r="I101" s="186"/>
      <c r="J101" s="33"/>
      <c r="K101" s="186"/>
      <c r="L101" s="33"/>
      <c r="M101" s="186"/>
      <c r="N101" s="33"/>
      <c r="O101" s="33"/>
      <c r="P101" s="33"/>
      <c r="Q101" s="33"/>
      <c r="R101" s="33"/>
      <c r="S101" s="33"/>
      <c r="T101" s="33"/>
    </row>
    <row r="102" spans="1:20" s="3" customFormat="1" x14ac:dyDescent="0.35">
      <c r="A102" s="195"/>
      <c r="B102" s="128" t="s">
        <v>249</v>
      </c>
      <c r="C102" s="187"/>
      <c r="D102" s="33"/>
      <c r="E102" s="33"/>
      <c r="F102" s="33"/>
      <c r="G102" s="187"/>
      <c r="H102" s="33"/>
      <c r="I102" s="187"/>
      <c r="J102" s="33"/>
      <c r="K102" s="187"/>
      <c r="L102" s="33"/>
      <c r="M102" s="187"/>
      <c r="N102" s="33"/>
      <c r="O102" s="33"/>
      <c r="P102" s="33"/>
      <c r="Q102" s="33"/>
      <c r="R102" s="33"/>
      <c r="S102" s="33"/>
      <c r="T102" s="33"/>
    </row>
    <row r="103" spans="1:20" s="3" customFormat="1" x14ac:dyDescent="0.35">
      <c r="A103" s="121" t="s">
        <v>250</v>
      </c>
      <c r="B103" s="116" t="s">
        <v>251</v>
      </c>
      <c r="C103" s="33"/>
      <c r="D103" s="33"/>
      <c r="E103" s="33"/>
      <c r="F103" s="33"/>
      <c r="G103" s="33"/>
      <c r="H103" s="33"/>
      <c r="I103" s="33"/>
      <c r="J103" s="33"/>
      <c r="K103" s="33"/>
      <c r="L103" s="33"/>
      <c r="M103" s="33"/>
      <c r="N103" s="33"/>
      <c r="O103" s="33"/>
      <c r="P103" s="33"/>
      <c r="Q103" s="33"/>
      <c r="R103" s="33"/>
      <c r="S103" s="33"/>
      <c r="T103" s="33"/>
    </row>
    <row r="104" spans="1:20" s="3" customFormat="1" x14ac:dyDescent="0.35">
      <c r="A104" s="193" t="s">
        <v>252</v>
      </c>
      <c r="B104" s="116" t="s">
        <v>253</v>
      </c>
      <c r="C104" s="33"/>
      <c r="D104" s="33"/>
      <c r="E104" s="33"/>
      <c r="F104" s="33"/>
      <c r="G104" s="33"/>
      <c r="H104" s="33"/>
      <c r="I104" s="33"/>
      <c r="J104" s="33"/>
      <c r="K104" s="33"/>
      <c r="L104" s="33"/>
      <c r="M104" s="33"/>
      <c r="N104" s="33"/>
      <c r="O104" s="33"/>
      <c r="P104" s="33"/>
      <c r="Q104" s="33"/>
      <c r="R104" s="33"/>
      <c r="S104" s="33"/>
      <c r="T104" s="33"/>
    </row>
    <row r="105" spans="1:20" s="3" customFormat="1" x14ac:dyDescent="0.35">
      <c r="A105" s="194"/>
      <c r="B105" s="116" t="s">
        <v>256</v>
      </c>
      <c r="C105" s="33"/>
      <c r="D105" s="33"/>
      <c r="E105" s="33"/>
      <c r="F105" s="33"/>
      <c r="G105" s="33"/>
      <c r="H105" s="33"/>
      <c r="I105" s="33"/>
      <c r="J105" s="33"/>
      <c r="K105" s="33"/>
      <c r="L105" s="33"/>
      <c r="M105" s="33"/>
      <c r="N105" s="33"/>
      <c r="O105" s="33"/>
      <c r="P105" s="33"/>
      <c r="Q105" s="33"/>
      <c r="R105" s="33"/>
      <c r="S105" s="33"/>
      <c r="T105" s="33"/>
    </row>
    <row r="106" spans="1:20" s="3" customFormat="1" x14ac:dyDescent="0.35">
      <c r="A106" s="195"/>
      <c r="B106" s="116" t="s">
        <v>257</v>
      </c>
      <c r="C106" s="33"/>
      <c r="D106" s="33"/>
      <c r="E106" s="33"/>
      <c r="F106" s="33"/>
      <c r="G106" s="33"/>
      <c r="H106" s="33"/>
      <c r="I106" s="33"/>
      <c r="J106" s="33"/>
      <c r="K106" s="33"/>
      <c r="L106" s="33"/>
      <c r="M106" s="33"/>
      <c r="N106" s="33"/>
      <c r="O106" s="33"/>
      <c r="P106" s="33"/>
      <c r="Q106" s="33"/>
      <c r="R106" s="33"/>
      <c r="S106" s="33"/>
      <c r="T106" s="33"/>
    </row>
    <row r="107" spans="1:20" s="3" customFormat="1" x14ac:dyDescent="0.35">
      <c r="A107" s="193" t="s">
        <v>258</v>
      </c>
      <c r="B107" s="116" t="s">
        <v>259</v>
      </c>
      <c r="C107" s="33"/>
      <c r="D107" s="33"/>
      <c r="E107" s="33"/>
      <c r="F107" s="33"/>
      <c r="G107" s="33"/>
      <c r="H107" s="33"/>
      <c r="I107" s="33"/>
      <c r="J107" s="33"/>
      <c r="K107" s="33"/>
      <c r="L107" s="33"/>
      <c r="M107" s="33"/>
      <c r="N107" s="33"/>
      <c r="O107" s="33"/>
      <c r="P107" s="33"/>
      <c r="Q107" s="33"/>
      <c r="R107" s="33"/>
      <c r="S107" s="33"/>
      <c r="T107" s="33"/>
    </row>
    <row r="108" spans="1:20" s="3" customFormat="1" x14ac:dyDescent="0.35">
      <c r="A108" s="195"/>
      <c r="B108" s="116" t="s">
        <v>260</v>
      </c>
      <c r="C108" s="33"/>
      <c r="D108" s="33"/>
      <c r="E108" s="33"/>
      <c r="F108" s="33"/>
      <c r="G108" s="33"/>
      <c r="H108" s="33"/>
      <c r="I108" s="33"/>
      <c r="J108" s="33"/>
      <c r="K108" s="33"/>
      <c r="L108" s="33"/>
      <c r="M108" s="33"/>
      <c r="N108" s="33"/>
      <c r="O108" s="33"/>
      <c r="P108" s="33"/>
      <c r="Q108" s="33"/>
      <c r="R108" s="33"/>
      <c r="S108" s="33"/>
      <c r="T108" s="33"/>
    </row>
    <row r="109" spans="1:20" s="3" customFormat="1" x14ac:dyDescent="0.35">
      <c r="A109" s="193" t="s">
        <v>261</v>
      </c>
      <c r="B109" s="116" t="s">
        <v>262</v>
      </c>
      <c r="C109" s="137">
        <v>1</v>
      </c>
      <c r="D109" s="33"/>
      <c r="E109" s="33"/>
      <c r="F109" s="33"/>
      <c r="G109" s="137">
        <v>1</v>
      </c>
      <c r="H109" s="33"/>
      <c r="I109" s="137">
        <v>1</v>
      </c>
      <c r="J109" s="33"/>
      <c r="K109" s="137">
        <v>1</v>
      </c>
      <c r="L109" s="33"/>
      <c r="M109" s="137">
        <v>1</v>
      </c>
      <c r="N109" s="33"/>
      <c r="O109" s="33"/>
      <c r="P109" s="33"/>
      <c r="Q109" s="33"/>
      <c r="R109" s="33"/>
      <c r="S109" s="33"/>
      <c r="T109" s="33"/>
    </row>
    <row r="110" spans="1:20" s="3" customFormat="1" x14ac:dyDescent="0.35">
      <c r="A110" s="194"/>
      <c r="B110" s="116" t="s">
        <v>263</v>
      </c>
      <c r="C110" s="137">
        <v>1</v>
      </c>
      <c r="D110" s="33"/>
      <c r="E110" s="33"/>
      <c r="F110" s="33"/>
      <c r="G110" s="137">
        <v>1</v>
      </c>
      <c r="H110" s="33"/>
      <c r="I110" s="137">
        <v>1</v>
      </c>
      <c r="J110" s="33"/>
      <c r="K110" s="137">
        <v>1</v>
      </c>
      <c r="L110" s="33"/>
      <c r="M110" s="137">
        <v>1</v>
      </c>
      <c r="N110" s="33"/>
      <c r="O110" s="33"/>
      <c r="P110" s="33"/>
      <c r="Q110" s="33"/>
      <c r="R110" s="33"/>
      <c r="S110" s="33"/>
      <c r="T110" s="33"/>
    </row>
    <row r="111" spans="1:20" s="3" customFormat="1" x14ac:dyDescent="0.35">
      <c r="A111" s="194"/>
      <c r="B111" s="116" t="s">
        <v>264</v>
      </c>
      <c r="C111" s="137">
        <v>1</v>
      </c>
      <c r="D111" s="33"/>
      <c r="E111" s="33"/>
      <c r="F111" s="33"/>
      <c r="G111" s="137">
        <v>1</v>
      </c>
      <c r="H111" s="33"/>
      <c r="I111" s="137">
        <v>1</v>
      </c>
      <c r="J111" s="33"/>
      <c r="K111" s="137">
        <v>1</v>
      </c>
      <c r="L111" s="33"/>
      <c r="M111" s="137">
        <v>1</v>
      </c>
      <c r="N111" s="33"/>
      <c r="O111" s="33"/>
      <c r="P111" s="33"/>
      <c r="Q111" s="33"/>
      <c r="R111" s="33"/>
      <c r="S111" s="33"/>
      <c r="T111" s="33"/>
    </row>
    <row r="112" spans="1:20" s="3" customFormat="1" x14ac:dyDescent="0.35">
      <c r="A112" s="194"/>
      <c r="B112" s="116" t="s">
        <v>265</v>
      </c>
      <c r="C112" s="137">
        <v>1</v>
      </c>
      <c r="D112" s="33"/>
      <c r="E112" s="33"/>
      <c r="F112" s="33"/>
      <c r="G112" s="137">
        <v>1</v>
      </c>
      <c r="H112" s="33"/>
      <c r="I112" s="137">
        <v>1</v>
      </c>
      <c r="J112" s="33"/>
      <c r="K112" s="137">
        <v>1</v>
      </c>
      <c r="L112" s="33"/>
      <c r="M112" s="137">
        <v>1</v>
      </c>
      <c r="N112" s="33"/>
      <c r="O112" s="33"/>
      <c r="P112" s="33"/>
      <c r="Q112" s="33"/>
      <c r="R112" s="33"/>
      <c r="S112" s="33"/>
      <c r="T112" s="33"/>
    </row>
    <row r="113" spans="1:20" s="3" customFormat="1" x14ac:dyDescent="0.35">
      <c r="A113" s="195"/>
      <c r="B113" s="116" t="s">
        <v>266</v>
      </c>
      <c r="C113" s="137">
        <v>1</v>
      </c>
      <c r="D113" s="33"/>
      <c r="E113" s="33"/>
      <c r="F113" s="33"/>
      <c r="G113" s="137">
        <v>1</v>
      </c>
      <c r="H113" s="33"/>
      <c r="I113" s="137">
        <v>1</v>
      </c>
      <c r="J113" s="33"/>
      <c r="K113" s="137">
        <v>1</v>
      </c>
      <c r="L113" s="33"/>
      <c r="M113" s="137">
        <v>1</v>
      </c>
      <c r="N113" s="33"/>
      <c r="O113" s="33"/>
      <c r="P113" s="33"/>
      <c r="Q113" s="33"/>
      <c r="R113" s="33"/>
      <c r="S113" s="33"/>
      <c r="T113" s="33"/>
    </row>
    <row r="114" spans="1:20" s="3" customFormat="1" x14ac:dyDescent="0.35">
      <c r="A114" s="121" t="s">
        <v>267</v>
      </c>
      <c r="B114" s="116" t="s">
        <v>268</v>
      </c>
      <c r="C114" s="33"/>
      <c r="D114" s="33"/>
      <c r="E114" s="33"/>
      <c r="F114" s="33"/>
      <c r="G114" s="33"/>
      <c r="H114" s="33"/>
      <c r="I114" s="33"/>
      <c r="J114" s="33"/>
      <c r="K114" s="33"/>
      <c r="L114" s="33"/>
      <c r="M114" s="33"/>
      <c r="N114" s="33"/>
      <c r="O114" s="33"/>
      <c r="P114" s="33"/>
      <c r="Q114" s="33"/>
      <c r="R114" s="33"/>
      <c r="S114" s="33"/>
      <c r="T114" s="33"/>
    </row>
    <row r="115" spans="1:20" s="3" customFormat="1" x14ac:dyDescent="0.35">
      <c r="A115" s="194"/>
      <c r="B115" s="116" t="s">
        <v>270</v>
      </c>
      <c r="C115" s="33"/>
      <c r="D115" s="33"/>
      <c r="E115" s="33"/>
      <c r="F115" s="33"/>
      <c r="G115" s="33"/>
      <c r="H115" s="33"/>
      <c r="I115" s="33"/>
      <c r="J115" s="33"/>
      <c r="K115" s="33"/>
      <c r="L115" s="33"/>
      <c r="M115" s="33"/>
      <c r="N115" s="33"/>
      <c r="O115" s="33"/>
      <c r="P115" s="33"/>
      <c r="Q115" s="33"/>
      <c r="R115" s="33"/>
      <c r="S115" s="33"/>
      <c r="T115" s="33"/>
    </row>
    <row r="116" spans="1:20" s="3" customFormat="1" x14ac:dyDescent="0.35">
      <c r="A116" s="195"/>
      <c r="B116" s="116" t="s">
        <v>271</v>
      </c>
      <c r="C116" s="33"/>
      <c r="D116" s="33"/>
      <c r="E116" s="33"/>
      <c r="F116" s="33"/>
      <c r="G116" s="33"/>
      <c r="H116" s="33"/>
      <c r="I116" s="33"/>
      <c r="J116" s="33"/>
      <c r="K116" s="33"/>
      <c r="L116" s="33"/>
      <c r="M116" s="33"/>
      <c r="N116" s="33"/>
      <c r="O116" s="33"/>
      <c r="P116" s="33"/>
      <c r="Q116" s="33"/>
      <c r="R116" s="33"/>
      <c r="S116" s="33"/>
      <c r="T116" s="33"/>
    </row>
    <row r="117" spans="1:20" s="3" customFormat="1" x14ac:dyDescent="0.35">
      <c r="A117" s="193" t="s">
        <v>272</v>
      </c>
      <c r="B117" s="116" t="s">
        <v>273</v>
      </c>
      <c r="C117" s="33"/>
      <c r="D117" s="33"/>
      <c r="E117" s="33"/>
      <c r="F117" s="33"/>
      <c r="G117" s="33"/>
      <c r="H117" s="33"/>
      <c r="I117" s="33"/>
      <c r="J117" s="33"/>
      <c r="K117" s="33"/>
      <c r="L117" s="33"/>
      <c r="M117" s="33"/>
      <c r="N117" s="33"/>
      <c r="O117" s="33"/>
      <c r="P117" s="33"/>
      <c r="Q117" s="33"/>
      <c r="R117" s="33"/>
      <c r="S117" s="33"/>
      <c r="T117" s="33"/>
    </row>
    <row r="118" spans="1:20" s="3" customFormat="1" x14ac:dyDescent="0.35">
      <c r="A118" s="194"/>
      <c r="B118" s="116" t="s">
        <v>274</v>
      </c>
      <c r="C118" s="33"/>
      <c r="D118" s="33"/>
      <c r="E118" s="33"/>
      <c r="F118" s="33"/>
      <c r="G118" s="33"/>
      <c r="H118" s="33"/>
      <c r="I118" s="33"/>
      <c r="J118" s="33"/>
      <c r="K118" s="33"/>
      <c r="L118" s="33"/>
      <c r="M118" s="33"/>
      <c r="N118" s="33"/>
      <c r="O118" s="33"/>
      <c r="P118" s="33"/>
      <c r="Q118" s="33"/>
      <c r="R118" s="33"/>
      <c r="S118" s="33"/>
      <c r="T118" s="33"/>
    </row>
    <row r="119" spans="1:20" s="3" customFormat="1" x14ac:dyDescent="0.35">
      <c r="A119" s="194"/>
      <c r="B119" s="116" t="s">
        <v>275</v>
      </c>
      <c r="C119" s="33"/>
      <c r="D119" s="33"/>
      <c r="E119" s="33"/>
      <c r="F119" s="33"/>
      <c r="G119" s="33"/>
      <c r="H119" s="33"/>
      <c r="I119" s="33"/>
      <c r="J119" s="33"/>
      <c r="K119" s="33"/>
      <c r="L119" s="33"/>
      <c r="M119" s="33"/>
      <c r="N119" s="33"/>
      <c r="O119" s="33"/>
      <c r="P119" s="33"/>
      <c r="Q119" s="33"/>
      <c r="R119" s="33"/>
      <c r="S119" s="33"/>
      <c r="T119" s="33"/>
    </row>
    <row r="120" spans="1:20" s="3" customFormat="1" x14ac:dyDescent="0.35">
      <c r="A120" s="194"/>
      <c r="B120" s="116" t="s">
        <v>276</v>
      </c>
      <c r="C120" s="33"/>
      <c r="D120" s="33"/>
      <c r="E120" s="33"/>
      <c r="F120" s="33"/>
      <c r="G120" s="33"/>
      <c r="H120" s="33"/>
      <c r="I120" s="33"/>
      <c r="J120" s="33"/>
      <c r="K120" s="33"/>
      <c r="L120" s="33"/>
      <c r="M120" s="33"/>
      <c r="N120" s="33"/>
      <c r="O120" s="33"/>
      <c r="P120" s="33"/>
      <c r="Q120" s="33"/>
      <c r="R120" s="33"/>
      <c r="S120" s="33"/>
      <c r="T120" s="33"/>
    </row>
    <row r="121" spans="1:20" s="3" customFormat="1" x14ac:dyDescent="0.35">
      <c r="A121" s="194"/>
      <c r="B121" s="116" t="s">
        <v>277</v>
      </c>
      <c r="C121" s="137">
        <v>1</v>
      </c>
      <c r="D121" s="33"/>
      <c r="E121" s="33"/>
      <c r="F121" s="33"/>
      <c r="G121" s="137">
        <v>1</v>
      </c>
      <c r="H121" s="33"/>
      <c r="I121" s="137">
        <v>1</v>
      </c>
      <c r="J121" s="33"/>
      <c r="K121" s="137">
        <v>1</v>
      </c>
      <c r="L121" s="33"/>
      <c r="M121" s="137">
        <v>1</v>
      </c>
      <c r="N121" s="33"/>
      <c r="O121" s="33"/>
      <c r="P121" s="33"/>
      <c r="Q121" s="33"/>
      <c r="R121" s="33"/>
      <c r="S121" s="33"/>
      <c r="T121" s="33"/>
    </row>
    <row r="122" spans="1:20" s="3" customFormat="1" x14ac:dyDescent="0.35">
      <c r="A122" s="194"/>
      <c r="B122" s="116" t="s">
        <v>278</v>
      </c>
      <c r="C122" s="137">
        <v>1</v>
      </c>
      <c r="D122" s="33"/>
      <c r="E122" s="33"/>
      <c r="F122" s="33"/>
      <c r="G122" s="137">
        <v>1</v>
      </c>
      <c r="H122" s="33"/>
      <c r="I122" s="137">
        <v>1</v>
      </c>
      <c r="J122" s="33"/>
      <c r="K122" s="137">
        <v>1</v>
      </c>
      <c r="L122" s="33"/>
      <c r="M122" s="137">
        <v>1</v>
      </c>
      <c r="N122" s="33"/>
      <c r="O122" s="33"/>
      <c r="P122" s="33"/>
      <c r="Q122" s="33"/>
      <c r="R122" s="33"/>
      <c r="S122" s="33"/>
      <c r="T122" s="33"/>
    </row>
    <row r="123" spans="1:20" s="3" customFormat="1" x14ac:dyDescent="0.35">
      <c r="A123" s="195"/>
      <c r="B123" s="116" t="s">
        <v>279</v>
      </c>
      <c r="C123" s="33"/>
      <c r="D123" s="33"/>
      <c r="E123" s="33"/>
      <c r="F123" s="33"/>
      <c r="G123" s="33"/>
      <c r="H123" s="33"/>
      <c r="I123" s="33"/>
      <c r="J123" s="33"/>
      <c r="K123" s="33"/>
      <c r="L123" s="33"/>
      <c r="M123" s="33"/>
      <c r="N123" s="33"/>
      <c r="O123" s="33"/>
      <c r="P123" s="33"/>
      <c r="Q123" s="33"/>
      <c r="R123" s="33"/>
      <c r="S123" s="33"/>
      <c r="T123" s="33"/>
    </row>
    <row r="124" spans="1:20" s="3" customFormat="1" x14ac:dyDescent="0.35">
      <c r="A124" s="193" t="s">
        <v>280</v>
      </c>
      <c r="B124" s="135" t="s">
        <v>281</v>
      </c>
      <c r="C124" s="33"/>
      <c r="D124" s="33"/>
      <c r="E124" s="33"/>
      <c r="F124" s="33"/>
      <c r="G124" s="33"/>
      <c r="H124" s="33"/>
      <c r="I124" s="33"/>
      <c r="J124" s="33"/>
      <c r="K124" s="33"/>
      <c r="L124" s="33"/>
      <c r="M124" s="33"/>
      <c r="N124" s="33"/>
      <c r="O124" s="33"/>
      <c r="P124" s="33"/>
      <c r="Q124" s="33"/>
      <c r="R124" s="33"/>
      <c r="S124" s="33"/>
      <c r="T124" s="33"/>
    </row>
    <row r="125" spans="1:20" s="3" customFormat="1" x14ac:dyDescent="0.35">
      <c r="A125" s="195"/>
      <c r="B125" s="135" t="s">
        <v>282</v>
      </c>
      <c r="C125" s="33"/>
      <c r="D125" s="33"/>
      <c r="E125" s="33"/>
      <c r="F125" s="33"/>
      <c r="G125" s="33"/>
      <c r="H125" s="33"/>
      <c r="I125" s="33"/>
      <c r="J125" s="33"/>
      <c r="K125" s="33"/>
      <c r="L125" s="33"/>
      <c r="M125" s="33"/>
      <c r="N125" s="33"/>
      <c r="O125" s="33"/>
      <c r="P125" s="33"/>
      <c r="Q125" s="33"/>
      <c r="R125" s="33"/>
      <c r="S125" s="33"/>
      <c r="T125" s="33"/>
    </row>
    <row r="126" spans="1:20" s="3" customFormat="1" ht="26" x14ac:dyDescent="0.35">
      <c r="A126" s="132" t="s">
        <v>283</v>
      </c>
      <c r="B126" s="135" t="s">
        <v>284</v>
      </c>
      <c r="C126" s="137">
        <v>1</v>
      </c>
      <c r="D126" s="33"/>
      <c r="E126" s="33"/>
      <c r="F126" s="33"/>
      <c r="G126" s="137">
        <v>1</v>
      </c>
      <c r="H126" s="33"/>
      <c r="I126" s="137">
        <v>1</v>
      </c>
      <c r="J126" s="33"/>
      <c r="K126" s="137">
        <v>1</v>
      </c>
      <c r="L126" s="33"/>
      <c r="M126" s="137">
        <v>1</v>
      </c>
      <c r="N126" s="33"/>
      <c r="O126" s="33"/>
      <c r="P126" s="33"/>
      <c r="Q126" s="33"/>
      <c r="R126" s="33"/>
      <c r="S126" s="33"/>
      <c r="T126" s="33"/>
    </row>
    <row r="127" spans="1:20" s="3" customFormat="1" x14ac:dyDescent="0.35">
      <c r="A127" s="199" t="s">
        <v>285</v>
      </c>
      <c r="B127" s="135" t="s">
        <v>286</v>
      </c>
      <c r="C127" s="33"/>
      <c r="D127" s="33"/>
      <c r="E127" s="33"/>
      <c r="F127" s="33"/>
      <c r="G127" s="33"/>
      <c r="H127" s="33"/>
      <c r="I127" s="33"/>
      <c r="J127" s="33"/>
      <c r="K127" s="33"/>
      <c r="L127" s="33"/>
      <c r="M127" s="33"/>
      <c r="N127" s="33"/>
      <c r="O127" s="33"/>
      <c r="P127" s="33"/>
      <c r="Q127" s="33"/>
      <c r="R127" s="33"/>
      <c r="S127" s="33"/>
      <c r="T127" s="33"/>
    </row>
    <row r="128" spans="1:20" s="3" customFormat="1" x14ac:dyDescent="0.35">
      <c r="A128" s="199"/>
      <c r="B128" s="135" t="s">
        <v>287</v>
      </c>
      <c r="C128" s="33"/>
      <c r="D128" s="33"/>
      <c r="E128" s="33"/>
      <c r="F128" s="33"/>
      <c r="G128" s="33"/>
      <c r="H128" s="33"/>
      <c r="I128" s="33"/>
      <c r="J128" s="33"/>
      <c r="K128" s="33"/>
      <c r="L128" s="33"/>
      <c r="M128" s="33"/>
      <c r="N128" s="33"/>
      <c r="O128" s="33"/>
      <c r="P128" s="33"/>
      <c r="Q128" s="33"/>
      <c r="R128" s="33"/>
      <c r="S128" s="33"/>
      <c r="T128" s="33"/>
    </row>
    <row r="129" spans="1:20" s="3" customFormat="1" x14ac:dyDescent="0.35">
      <c r="A129" s="193" t="s">
        <v>288</v>
      </c>
      <c r="B129" s="135" t="s">
        <v>289</v>
      </c>
      <c r="C129" s="33"/>
      <c r="D129" s="33"/>
      <c r="E129" s="33"/>
      <c r="F129" s="33"/>
      <c r="G129" s="33"/>
      <c r="H129" s="33"/>
      <c r="I129" s="33"/>
      <c r="J129" s="33"/>
      <c r="K129" s="33"/>
      <c r="L129" s="33"/>
      <c r="M129" s="33"/>
      <c r="N129" s="33"/>
      <c r="O129" s="33"/>
      <c r="P129" s="33"/>
      <c r="Q129" s="33"/>
      <c r="R129" s="33"/>
      <c r="S129" s="33"/>
      <c r="T129" s="33"/>
    </row>
    <row r="130" spans="1:20" s="3" customFormat="1" x14ac:dyDescent="0.35">
      <c r="A130" s="194"/>
      <c r="B130" s="135" t="s">
        <v>290</v>
      </c>
      <c r="C130" s="33"/>
      <c r="D130" s="33"/>
      <c r="E130" s="33"/>
      <c r="F130" s="33"/>
      <c r="G130" s="33"/>
      <c r="H130" s="33"/>
      <c r="I130" s="33"/>
      <c r="J130" s="33"/>
      <c r="K130" s="33"/>
      <c r="L130" s="33"/>
      <c r="M130" s="33"/>
      <c r="N130" s="33"/>
      <c r="O130" s="33"/>
      <c r="P130" s="33"/>
      <c r="Q130" s="33"/>
      <c r="R130" s="33"/>
      <c r="S130" s="33"/>
      <c r="T130" s="33"/>
    </row>
    <row r="131" spans="1:20" s="3" customFormat="1" x14ac:dyDescent="0.35">
      <c r="A131" s="194"/>
      <c r="B131" s="135" t="s">
        <v>291</v>
      </c>
      <c r="C131" s="33"/>
      <c r="D131" s="33"/>
      <c r="E131" s="33"/>
      <c r="F131" s="33"/>
      <c r="G131" s="33"/>
      <c r="H131" s="33"/>
      <c r="I131" s="33"/>
      <c r="J131" s="33"/>
      <c r="K131" s="33"/>
      <c r="L131" s="33"/>
      <c r="M131" s="33"/>
      <c r="N131" s="33"/>
      <c r="O131" s="33"/>
      <c r="P131" s="33"/>
      <c r="Q131" s="33"/>
      <c r="R131" s="33"/>
      <c r="S131" s="33"/>
      <c r="T131" s="33"/>
    </row>
    <row r="132" spans="1:20" s="3" customFormat="1" x14ac:dyDescent="0.35">
      <c r="A132" s="194"/>
      <c r="B132" s="135" t="s">
        <v>292</v>
      </c>
      <c r="C132" s="33"/>
      <c r="D132" s="33"/>
      <c r="E132" s="33"/>
      <c r="F132" s="33"/>
      <c r="G132" s="33"/>
      <c r="H132" s="33"/>
      <c r="I132" s="33"/>
      <c r="J132" s="33"/>
      <c r="K132" s="33"/>
      <c r="L132" s="33"/>
      <c r="M132" s="33"/>
      <c r="N132" s="33"/>
      <c r="O132" s="33"/>
      <c r="P132" s="33"/>
      <c r="Q132" s="33"/>
      <c r="R132" s="33"/>
      <c r="S132" s="33"/>
      <c r="T132" s="33"/>
    </row>
    <row r="133" spans="1:20" s="3" customFormat="1" x14ac:dyDescent="0.35">
      <c r="A133" s="195"/>
      <c r="B133" s="135" t="s">
        <v>293</v>
      </c>
      <c r="C133" s="33"/>
      <c r="D133" s="33"/>
      <c r="E133" s="33"/>
      <c r="F133" s="33"/>
      <c r="G133" s="33"/>
      <c r="H133" s="33"/>
      <c r="I133" s="33"/>
      <c r="J133" s="33"/>
      <c r="K133" s="33"/>
      <c r="L133" s="33"/>
      <c r="M133" s="33"/>
      <c r="N133" s="33"/>
      <c r="O133" s="33"/>
      <c r="P133" s="33"/>
      <c r="Q133" s="33"/>
      <c r="R133" s="33"/>
      <c r="S133" s="33"/>
      <c r="T133" s="33"/>
    </row>
    <row r="134" spans="1:20" s="3" customFormat="1" x14ac:dyDescent="0.35">
      <c r="A134" s="121" t="s">
        <v>294</v>
      </c>
      <c r="B134" s="135" t="s">
        <v>295</v>
      </c>
      <c r="C134" s="137">
        <v>1</v>
      </c>
      <c r="D134" s="33"/>
      <c r="E134" s="33"/>
      <c r="F134" s="33"/>
      <c r="G134" s="137">
        <v>1</v>
      </c>
      <c r="H134" s="33"/>
      <c r="I134" s="137">
        <v>1</v>
      </c>
      <c r="J134" s="33"/>
      <c r="K134" s="137">
        <v>1</v>
      </c>
      <c r="L134" s="33"/>
      <c r="M134" s="137">
        <v>1</v>
      </c>
      <c r="N134" s="33"/>
      <c r="O134" s="33"/>
      <c r="P134" s="33"/>
      <c r="Q134" s="33"/>
      <c r="R134" s="33"/>
      <c r="S134" s="33"/>
      <c r="T134" s="33"/>
    </row>
    <row r="135" spans="1:20" x14ac:dyDescent="0.35">
      <c r="A135" s="35" t="s">
        <v>114</v>
      </c>
      <c r="B135" s="34"/>
      <c r="C135" s="34"/>
      <c r="D135" s="34"/>
      <c r="E135" s="34"/>
      <c r="F135" s="34"/>
      <c r="G135" s="34"/>
      <c r="H135" s="25"/>
      <c r="I135" s="25"/>
      <c r="J135" s="25"/>
      <c r="K135" s="25"/>
      <c r="L135" s="25"/>
      <c r="M135" s="25"/>
      <c r="N135" s="25"/>
      <c r="O135" s="25"/>
      <c r="P135" s="25"/>
      <c r="Q135" s="25"/>
    </row>
    <row r="136" spans="1:20" x14ac:dyDescent="0.35">
      <c r="A136" s="35" t="s">
        <v>32</v>
      </c>
      <c r="B136" s="34"/>
      <c r="C136" s="34"/>
      <c r="D136" s="34"/>
      <c r="E136" s="34"/>
      <c r="F136" s="34"/>
      <c r="G136" s="34"/>
      <c r="H136" s="25"/>
      <c r="I136" s="25"/>
      <c r="J136" s="25"/>
      <c r="K136" s="25"/>
      <c r="L136" s="25"/>
      <c r="M136" s="25"/>
      <c r="N136" s="25"/>
      <c r="O136" s="25"/>
      <c r="P136" s="25"/>
      <c r="Q136" s="25"/>
    </row>
    <row r="137" spans="1:20" x14ac:dyDescent="0.35">
      <c r="A137" s="35" t="s">
        <v>149</v>
      </c>
      <c r="B137" s="34"/>
      <c r="C137" s="34"/>
      <c r="D137" s="34"/>
      <c r="E137" s="34"/>
      <c r="F137" s="34"/>
      <c r="G137" s="34"/>
      <c r="H137" s="25"/>
      <c r="I137" s="25"/>
      <c r="J137" s="25"/>
      <c r="K137" s="25"/>
      <c r="L137" s="25"/>
      <c r="M137" s="25"/>
      <c r="N137" s="25"/>
      <c r="O137" s="25"/>
      <c r="P137" s="25"/>
      <c r="Q137" s="25"/>
    </row>
    <row r="138" spans="1:20" x14ac:dyDescent="0.35">
      <c r="A138" s="35" t="s">
        <v>107</v>
      </c>
      <c r="B138" s="34"/>
      <c r="C138" s="34"/>
      <c r="D138" s="34"/>
      <c r="E138" s="34"/>
      <c r="F138" s="34"/>
      <c r="G138" s="34"/>
      <c r="H138" s="25"/>
      <c r="I138" s="25"/>
      <c r="J138" s="25"/>
      <c r="K138" s="25"/>
      <c r="L138" s="25"/>
      <c r="M138" s="25"/>
      <c r="N138" s="25"/>
      <c r="O138" s="25"/>
      <c r="P138" s="25"/>
      <c r="Q138" s="25"/>
    </row>
    <row r="139" spans="1:20" x14ac:dyDescent="0.35">
      <c r="A139" s="35" t="s">
        <v>115</v>
      </c>
      <c r="B139" s="34"/>
      <c r="C139" s="34"/>
      <c r="D139" s="34"/>
      <c r="E139" s="34"/>
      <c r="F139" s="34"/>
      <c r="G139" s="34"/>
      <c r="H139" s="25"/>
      <c r="I139" s="25"/>
      <c r="J139" s="25"/>
      <c r="K139" s="25"/>
      <c r="L139" s="25"/>
      <c r="M139" s="25"/>
      <c r="N139" s="25"/>
      <c r="O139" s="25"/>
      <c r="P139" s="25"/>
      <c r="Q139" s="25"/>
    </row>
    <row r="140" spans="1:20" x14ac:dyDescent="0.35">
      <c r="A140" s="35" t="s">
        <v>153</v>
      </c>
      <c r="B140" s="34"/>
      <c r="C140" s="34"/>
      <c r="D140" s="34"/>
      <c r="E140" s="34"/>
      <c r="F140" s="34"/>
      <c r="G140" s="34"/>
      <c r="H140" s="25"/>
      <c r="I140" s="25"/>
      <c r="J140" s="25"/>
      <c r="K140" s="25"/>
      <c r="L140" s="25"/>
      <c r="M140" s="25"/>
      <c r="N140" s="25"/>
      <c r="O140" s="25"/>
      <c r="P140" s="25"/>
      <c r="Q140" s="25"/>
    </row>
    <row r="141" spans="1:20" x14ac:dyDescent="0.35">
      <c r="A141" s="36" t="s">
        <v>152</v>
      </c>
      <c r="B141" s="34"/>
      <c r="C141" s="34"/>
      <c r="D141" s="34"/>
      <c r="E141" s="34"/>
      <c r="F141" s="34"/>
      <c r="G141" s="34"/>
      <c r="H141" s="25"/>
      <c r="I141" s="25"/>
      <c r="J141" s="25"/>
      <c r="K141" s="25"/>
      <c r="L141" s="25"/>
      <c r="M141" s="25"/>
      <c r="N141" s="25"/>
      <c r="O141" s="25"/>
      <c r="P141" s="25"/>
      <c r="Q141" s="25"/>
    </row>
    <row r="142" spans="1:20" x14ac:dyDescent="0.35">
      <c r="A142" s="35" t="s">
        <v>148</v>
      </c>
      <c r="B142" s="37"/>
      <c r="C142" s="37"/>
      <c r="D142" s="37"/>
      <c r="E142" s="37"/>
      <c r="F142" s="37"/>
      <c r="G142" s="37"/>
    </row>
    <row r="143" spans="1:20" x14ac:dyDescent="0.35">
      <c r="A143" s="38"/>
      <c r="B143" s="37"/>
      <c r="C143" s="37"/>
      <c r="D143" s="37"/>
      <c r="E143" s="37"/>
      <c r="F143" s="37"/>
      <c r="G143" s="37"/>
    </row>
    <row r="144" spans="1:20" s="23" customFormat="1" x14ac:dyDescent="0.35">
      <c r="A144" s="21" t="s">
        <v>86</v>
      </c>
      <c r="B144" s="22"/>
      <c r="C144" s="22"/>
      <c r="D144" s="22"/>
      <c r="E144" s="22"/>
      <c r="F144" s="22"/>
      <c r="G144" s="22"/>
      <c r="H144" s="22"/>
      <c r="I144" s="22"/>
      <c r="J144" s="22"/>
      <c r="K144" s="22"/>
      <c r="L144" s="22"/>
      <c r="M144" s="22"/>
      <c r="N144" s="22"/>
      <c r="O144" s="22"/>
      <c r="P144" s="22"/>
    </row>
    <row r="145" spans="1:18" ht="26" x14ac:dyDescent="0.3">
      <c r="A145" s="39" t="s">
        <v>26</v>
      </c>
      <c r="B145" s="24" t="s">
        <v>27</v>
      </c>
      <c r="C145" s="24" t="s">
        <v>164</v>
      </c>
      <c r="D145" s="25"/>
      <c r="E145" s="25"/>
      <c r="F145" s="25"/>
      <c r="G145" s="25"/>
      <c r="H145" s="25"/>
      <c r="I145" s="25"/>
      <c r="J145" s="34"/>
      <c r="K145" s="34"/>
      <c r="L145" s="34"/>
      <c r="M145" s="34"/>
      <c r="N145" s="34"/>
      <c r="O145" s="34"/>
      <c r="P145" s="34"/>
      <c r="Q145" s="37"/>
      <c r="R145" s="26"/>
    </row>
    <row r="146" spans="1:18" x14ac:dyDescent="0.35">
      <c r="A146" s="138">
        <v>45354</v>
      </c>
      <c r="B146" s="33" t="s">
        <v>9</v>
      </c>
      <c r="C146" s="33" t="s">
        <v>301</v>
      </c>
      <c r="D146" s="25"/>
      <c r="E146" s="160"/>
      <c r="F146" s="25"/>
      <c r="G146" s="25"/>
      <c r="H146" s="25"/>
      <c r="I146" s="25"/>
      <c r="J146" s="34"/>
      <c r="K146" s="34"/>
      <c r="L146" s="34"/>
      <c r="M146" s="34"/>
      <c r="N146" s="34"/>
      <c r="O146" s="34"/>
      <c r="P146" s="34"/>
    </row>
    <row r="147" spans="1:18" s="25" customFormat="1" ht="15.65" customHeight="1" x14ac:dyDescent="0.3">
      <c r="C147" s="183" t="s">
        <v>59</v>
      </c>
      <c r="D147" s="184"/>
      <c r="E147" s="184"/>
      <c r="F147" s="184"/>
      <c r="G147" s="184"/>
      <c r="H147" s="185" t="s">
        <v>111</v>
      </c>
      <c r="I147" s="185"/>
      <c r="J147" s="185"/>
      <c r="K147" s="185"/>
      <c r="L147" s="185"/>
      <c r="M147" s="185"/>
      <c r="N147" s="185"/>
      <c r="O147" s="185"/>
      <c r="P147" s="185"/>
      <c r="Q147" s="156"/>
    </row>
    <row r="148" spans="1:18" s="25" customFormat="1" ht="52" x14ac:dyDescent="0.3">
      <c r="A148" s="29" t="s">
        <v>60</v>
      </c>
      <c r="B148" s="29" t="s">
        <v>61</v>
      </c>
      <c r="C148" s="32" t="s">
        <v>165</v>
      </c>
      <c r="D148" s="32" t="s">
        <v>166</v>
      </c>
      <c r="E148" s="32" t="s">
        <v>329</v>
      </c>
      <c r="F148" s="32" t="s">
        <v>330</v>
      </c>
      <c r="G148" s="40" t="s">
        <v>169</v>
      </c>
      <c r="H148" s="32" t="s">
        <v>170</v>
      </c>
      <c r="I148" s="32" t="s">
        <v>331</v>
      </c>
      <c r="J148" s="40" t="s">
        <v>171</v>
      </c>
      <c r="K148" s="32" t="s">
        <v>172</v>
      </c>
      <c r="L148" s="32" t="s">
        <v>332</v>
      </c>
      <c r="M148" s="40" t="s">
        <v>173</v>
      </c>
      <c r="N148" s="32" t="s">
        <v>174</v>
      </c>
      <c r="O148" s="32" t="s">
        <v>333</v>
      </c>
      <c r="P148" s="154" t="s">
        <v>175</v>
      </c>
      <c r="Q148" s="156"/>
    </row>
    <row r="149" spans="1:18" s="25" customFormat="1" ht="26" x14ac:dyDescent="0.35">
      <c r="A149" s="140" t="s">
        <v>303</v>
      </c>
      <c r="B149" s="141" t="s">
        <v>304</v>
      </c>
      <c r="C149" s="33">
        <v>1</v>
      </c>
      <c r="D149" s="142">
        <v>0.47989000000000004</v>
      </c>
      <c r="E149" s="139">
        <v>360</v>
      </c>
      <c r="F149" s="61">
        <f>201+304</f>
        <v>505</v>
      </c>
      <c r="G149" s="143">
        <f>(E149-F149)/F149</f>
        <v>-0.28712871287128711</v>
      </c>
      <c r="H149" s="33" t="s">
        <v>299</v>
      </c>
      <c r="I149" s="33" t="s">
        <v>299</v>
      </c>
      <c r="J149" s="33" t="s">
        <v>299</v>
      </c>
      <c r="K149" s="142">
        <v>442062</v>
      </c>
      <c r="L149" s="33"/>
      <c r="M149" s="143" t="e">
        <f>(K149-L149)/L149</f>
        <v>#DIV/0!</v>
      </c>
      <c r="N149" s="33">
        <v>10460</v>
      </c>
      <c r="O149" s="33"/>
      <c r="P149" s="155" t="e">
        <f>(N149-O149)/O149</f>
        <v>#DIV/0!</v>
      </c>
      <c r="Q149" s="157"/>
    </row>
    <row r="150" spans="1:18" s="25" customFormat="1" x14ac:dyDescent="0.35">
      <c r="A150" s="33" t="s">
        <v>306</v>
      </c>
      <c r="B150" s="141" t="s">
        <v>307</v>
      </c>
      <c r="C150" s="33">
        <v>1</v>
      </c>
      <c r="D150" s="142">
        <v>2.9930000000000002E-2</v>
      </c>
      <c r="E150" s="139">
        <v>205</v>
      </c>
      <c r="F150" s="61">
        <v>686</v>
      </c>
      <c r="G150" s="143">
        <f t="shared" ref="G150:G194" si="3">(E150-F150)/F150</f>
        <v>-0.70116618075801751</v>
      </c>
      <c r="H150" s="33" t="s">
        <v>299</v>
      </c>
      <c r="I150" s="33" t="s">
        <v>299</v>
      </c>
      <c r="J150" s="33" t="s">
        <v>299</v>
      </c>
      <c r="K150" s="144">
        <v>308306</v>
      </c>
      <c r="L150" s="144"/>
      <c r="M150" s="143" t="e">
        <f t="shared" ref="M150:M194" si="4">(K150-L150)/L150</f>
        <v>#DIV/0!</v>
      </c>
      <c r="N150" s="33">
        <v>2655</v>
      </c>
      <c r="O150" s="144"/>
      <c r="P150" s="155" t="e">
        <f t="shared" ref="P150:P194" si="5">(N150-O150)/O150</f>
        <v>#DIV/0!</v>
      </c>
      <c r="Q150" s="158"/>
    </row>
    <row r="151" spans="1:18" s="25" customFormat="1" x14ac:dyDescent="0.35">
      <c r="A151" s="179" t="s">
        <v>252</v>
      </c>
      <c r="B151" s="141" t="s">
        <v>253</v>
      </c>
      <c r="C151" s="33">
        <v>1</v>
      </c>
      <c r="D151" s="142">
        <v>0.12923999999999999</v>
      </c>
      <c r="E151" s="139">
        <v>270</v>
      </c>
      <c r="F151" s="61">
        <f>181+28+48+48+34</f>
        <v>339</v>
      </c>
      <c r="G151" s="143">
        <f t="shared" si="3"/>
        <v>-0.20353982300884957</v>
      </c>
      <c r="H151" s="33" t="s">
        <v>299</v>
      </c>
      <c r="I151" s="33" t="s">
        <v>299</v>
      </c>
      <c r="J151" s="33" t="s">
        <v>299</v>
      </c>
      <c r="K151" s="145">
        <v>212593</v>
      </c>
      <c r="L151" s="145"/>
      <c r="M151" s="143" t="e">
        <f t="shared" si="4"/>
        <v>#DIV/0!</v>
      </c>
      <c r="N151" s="33">
        <v>8968</v>
      </c>
      <c r="O151" s="145"/>
      <c r="P151" s="155" t="e">
        <f t="shared" si="5"/>
        <v>#DIV/0!</v>
      </c>
      <c r="Q151" s="159"/>
    </row>
    <row r="152" spans="1:18" s="25" customFormat="1" x14ac:dyDescent="0.35">
      <c r="A152" s="186"/>
      <c r="B152" s="141" t="s">
        <v>256</v>
      </c>
      <c r="C152" s="33">
        <v>1</v>
      </c>
      <c r="D152" s="142">
        <v>4.4990000000000002E-2</v>
      </c>
      <c r="E152" s="139">
        <v>231</v>
      </c>
      <c r="F152" s="61">
        <f>229+34+34+46+27</f>
        <v>370</v>
      </c>
      <c r="G152" s="143">
        <f t="shared" si="3"/>
        <v>-0.37567567567567567</v>
      </c>
      <c r="H152" s="33" t="s">
        <v>299</v>
      </c>
      <c r="I152" s="33" t="s">
        <v>299</v>
      </c>
      <c r="J152" s="33" t="s">
        <v>299</v>
      </c>
      <c r="K152" s="145">
        <v>243343</v>
      </c>
      <c r="L152" s="145"/>
      <c r="M152" s="143" t="e">
        <f t="shared" si="4"/>
        <v>#DIV/0!</v>
      </c>
      <c r="N152" s="33">
        <v>9946</v>
      </c>
      <c r="O152" s="145"/>
      <c r="P152" s="155" t="e">
        <f t="shared" si="5"/>
        <v>#DIV/0!</v>
      </c>
      <c r="Q152" s="159"/>
    </row>
    <row r="153" spans="1:18" s="25" customFormat="1" x14ac:dyDescent="0.35">
      <c r="A153" s="186"/>
      <c r="B153" s="141" t="s">
        <v>257</v>
      </c>
      <c r="C153" s="33">
        <v>1</v>
      </c>
      <c r="D153" s="142">
        <v>0.16388000000000003</v>
      </c>
      <c r="E153" s="139">
        <v>143</v>
      </c>
      <c r="F153" s="61">
        <f>77+15+14+13+18</f>
        <v>137</v>
      </c>
      <c r="G153" s="143">
        <f t="shared" si="3"/>
        <v>4.3795620437956206E-2</v>
      </c>
      <c r="H153" s="33" t="s">
        <v>299</v>
      </c>
      <c r="I153" s="33" t="s">
        <v>299</v>
      </c>
      <c r="J153" s="33" t="s">
        <v>299</v>
      </c>
      <c r="K153" s="145">
        <v>116801</v>
      </c>
      <c r="L153" s="145"/>
      <c r="M153" s="143" t="e">
        <f t="shared" si="4"/>
        <v>#DIV/0!</v>
      </c>
      <c r="N153" s="33">
        <v>2222</v>
      </c>
      <c r="O153" s="145"/>
      <c r="P153" s="155" t="e">
        <f t="shared" si="5"/>
        <v>#DIV/0!</v>
      </c>
      <c r="Q153" s="159"/>
    </row>
    <row r="154" spans="1:18" s="25" customFormat="1" x14ac:dyDescent="0.35">
      <c r="A154" s="186"/>
      <c r="B154" s="141" t="s">
        <v>308</v>
      </c>
      <c r="C154" s="33">
        <v>1</v>
      </c>
      <c r="D154" s="142">
        <v>6.2549999999999994E-2</v>
      </c>
      <c r="E154" s="139">
        <v>27</v>
      </c>
      <c r="F154" s="33" t="s">
        <v>299</v>
      </c>
      <c r="G154" s="143" t="s">
        <v>299</v>
      </c>
      <c r="H154" s="33" t="s">
        <v>299</v>
      </c>
      <c r="I154" s="33" t="s">
        <v>299</v>
      </c>
      <c r="J154" s="33" t="s">
        <v>299</v>
      </c>
      <c r="K154" s="146">
        <v>10099</v>
      </c>
      <c r="L154" s="146"/>
      <c r="M154" s="143" t="s">
        <v>299</v>
      </c>
      <c r="N154" s="146">
        <v>24</v>
      </c>
      <c r="O154" s="146"/>
      <c r="P154" s="155" t="e">
        <f t="shared" si="5"/>
        <v>#DIV/0!</v>
      </c>
      <c r="Q154" s="159"/>
    </row>
    <row r="155" spans="1:18" s="25" customFormat="1" x14ac:dyDescent="0.35">
      <c r="A155" s="187"/>
      <c r="B155" s="141" t="s">
        <v>309</v>
      </c>
      <c r="C155" s="33">
        <v>1</v>
      </c>
      <c r="D155" s="142">
        <v>0.20315</v>
      </c>
      <c r="E155" s="139">
        <v>17</v>
      </c>
      <c r="F155" s="33" t="s">
        <v>299</v>
      </c>
      <c r="G155" s="143" t="s">
        <v>299</v>
      </c>
      <c r="H155" s="33" t="s">
        <v>299</v>
      </c>
      <c r="I155" s="33" t="s">
        <v>299</v>
      </c>
      <c r="J155" s="33" t="s">
        <v>299</v>
      </c>
      <c r="K155" s="146">
        <v>1675</v>
      </c>
      <c r="L155" s="146"/>
      <c r="M155" s="143" t="s">
        <v>299</v>
      </c>
      <c r="N155" s="146">
        <v>5</v>
      </c>
      <c r="O155" s="146"/>
      <c r="P155" s="155" t="e">
        <f t="shared" si="5"/>
        <v>#DIV/0!</v>
      </c>
      <c r="Q155" s="159"/>
    </row>
    <row r="156" spans="1:18" s="25" customFormat="1" x14ac:dyDescent="0.35">
      <c r="A156" s="188" t="s">
        <v>269</v>
      </c>
      <c r="B156" s="141" t="s">
        <v>310</v>
      </c>
      <c r="C156" s="33">
        <v>1</v>
      </c>
      <c r="D156" s="142">
        <v>1.3527900000000002</v>
      </c>
      <c r="E156" s="140">
        <v>549.5</v>
      </c>
      <c r="F156" s="153">
        <f>1254/2</f>
        <v>627</v>
      </c>
      <c r="G156" s="143">
        <f t="shared" si="3"/>
        <v>-0.12360446570972887</v>
      </c>
      <c r="H156" s="33" t="s">
        <v>299</v>
      </c>
      <c r="I156" s="33" t="s">
        <v>299</v>
      </c>
      <c r="J156" s="33" t="s">
        <v>299</v>
      </c>
      <c r="K156" s="147">
        <v>1552078.5</v>
      </c>
      <c r="L156" s="147"/>
      <c r="M156" s="143" t="e">
        <f t="shared" si="4"/>
        <v>#DIV/0!</v>
      </c>
      <c r="N156" s="147">
        <v>39986.5</v>
      </c>
      <c r="O156" s="147"/>
      <c r="P156" s="155" t="e">
        <f t="shared" si="5"/>
        <v>#DIV/0!</v>
      </c>
      <c r="Q156" s="158"/>
    </row>
    <row r="157" spans="1:18" s="25" customFormat="1" x14ac:dyDescent="0.35">
      <c r="A157" s="189"/>
      <c r="B157" s="141" t="s">
        <v>311</v>
      </c>
      <c r="C157" s="33">
        <v>1</v>
      </c>
      <c r="D157" s="142">
        <v>7.9734700000000007</v>
      </c>
      <c r="E157" s="147">
        <v>437.5</v>
      </c>
      <c r="F157" s="153">
        <f>1254/2</f>
        <v>627</v>
      </c>
      <c r="G157" s="143">
        <f t="shared" si="3"/>
        <v>-0.3022328548644338</v>
      </c>
      <c r="H157" s="33" t="s">
        <v>299</v>
      </c>
      <c r="I157" s="33" t="s">
        <v>299</v>
      </c>
      <c r="J157" s="33" t="s">
        <v>299</v>
      </c>
      <c r="K157" s="147">
        <v>1313644.5</v>
      </c>
      <c r="L157" s="147"/>
      <c r="M157" s="143" t="e">
        <f t="shared" si="4"/>
        <v>#DIV/0!</v>
      </c>
      <c r="N157" s="147">
        <v>25870.5</v>
      </c>
      <c r="O157" s="147"/>
      <c r="P157" s="155" t="e">
        <f t="shared" si="5"/>
        <v>#DIV/0!</v>
      </c>
      <c r="Q157" s="158"/>
    </row>
    <row r="158" spans="1:18" s="25" customFormat="1" x14ac:dyDescent="0.35">
      <c r="A158" s="179" t="s">
        <v>312</v>
      </c>
      <c r="B158" s="141" t="s">
        <v>222</v>
      </c>
      <c r="C158" s="33">
        <v>1</v>
      </c>
      <c r="D158" s="142">
        <v>0.15451999999999999</v>
      </c>
      <c r="E158" s="139">
        <v>232</v>
      </c>
      <c r="F158" s="61">
        <f>22+30+44+43</f>
        <v>139</v>
      </c>
      <c r="G158" s="143">
        <f t="shared" si="3"/>
        <v>0.6690647482014388</v>
      </c>
      <c r="H158" s="33" t="s">
        <v>299</v>
      </c>
      <c r="I158" s="33" t="s">
        <v>299</v>
      </c>
      <c r="J158" s="33" t="s">
        <v>299</v>
      </c>
      <c r="K158" s="145">
        <v>323590</v>
      </c>
      <c r="L158" s="145"/>
      <c r="M158" s="143" t="e">
        <f t="shared" si="4"/>
        <v>#DIV/0!</v>
      </c>
      <c r="N158" s="147">
        <v>2490</v>
      </c>
      <c r="O158" s="145"/>
      <c r="P158" s="155" t="e">
        <f t="shared" si="5"/>
        <v>#DIV/0!</v>
      </c>
      <c r="Q158" s="159"/>
    </row>
    <row r="159" spans="1:18" s="25" customFormat="1" x14ac:dyDescent="0.35">
      <c r="A159" s="180"/>
      <c r="B159" s="141" t="s">
        <v>223</v>
      </c>
      <c r="C159" s="33">
        <v>1</v>
      </c>
      <c r="D159" s="142">
        <v>5.5100000000000003E-2</v>
      </c>
      <c r="E159" s="139">
        <v>132</v>
      </c>
      <c r="F159" s="61">
        <f>190+25+27+21</f>
        <v>263</v>
      </c>
      <c r="G159" s="143">
        <f t="shared" si="3"/>
        <v>-0.49809885931558934</v>
      </c>
      <c r="H159" s="33" t="s">
        <v>299</v>
      </c>
      <c r="I159" s="33" t="s">
        <v>299</v>
      </c>
      <c r="J159" s="33" t="s">
        <v>299</v>
      </c>
      <c r="K159" s="145">
        <v>78167</v>
      </c>
      <c r="L159" s="145"/>
      <c r="M159" s="143" t="e">
        <f t="shared" si="4"/>
        <v>#DIV/0!</v>
      </c>
      <c r="N159" s="147">
        <v>2139</v>
      </c>
      <c r="O159" s="147"/>
      <c r="P159" s="155" t="e">
        <f t="shared" si="5"/>
        <v>#DIV/0!</v>
      </c>
      <c r="Q159" s="159"/>
    </row>
    <row r="160" spans="1:18" s="25" customFormat="1" x14ac:dyDescent="0.35">
      <c r="A160" s="181"/>
      <c r="B160" s="141" t="s">
        <v>224</v>
      </c>
      <c r="C160" s="33">
        <v>0</v>
      </c>
      <c r="D160" s="142" t="s">
        <v>299</v>
      </c>
      <c r="E160" s="33" t="s">
        <v>299</v>
      </c>
      <c r="F160" s="33" t="s">
        <v>299</v>
      </c>
      <c r="G160" s="143" t="s">
        <v>299</v>
      </c>
      <c r="H160" s="33" t="s">
        <v>299</v>
      </c>
      <c r="I160" s="33" t="s">
        <v>299</v>
      </c>
      <c r="J160" s="33" t="s">
        <v>299</v>
      </c>
      <c r="K160" s="33" t="s">
        <v>299</v>
      </c>
      <c r="L160" s="33"/>
      <c r="M160" s="143" t="s">
        <v>299</v>
      </c>
      <c r="N160" s="33" t="s">
        <v>299</v>
      </c>
      <c r="O160" s="33"/>
      <c r="P160" s="155" t="e">
        <f t="shared" si="5"/>
        <v>#VALUE!</v>
      </c>
      <c r="Q160" s="158"/>
    </row>
    <row r="161" spans="1:17" s="25" customFormat="1" x14ac:dyDescent="0.35">
      <c r="A161" s="33" t="s">
        <v>294</v>
      </c>
      <c r="B161" s="148" t="s">
        <v>295</v>
      </c>
      <c r="C161" s="33">
        <v>1</v>
      </c>
      <c r="D161" s="142">
        <v>0.19267000000000001</v>
      </c>
      <c r="E161" s="139">
        <v>120</v>
      </c>
      <c r="F161" s="61">
        <v>25</v>
      </c>
      <c r="G161" s="143">
        <f t="shared" si="3"/>
        <v>3.8</v>
      </c>
      <c r="H161" s="33" t="s">
        <v>299</v>
      </c>
      <c r="I161" s="33" t="s">
        <v>299</v>
      </c>
      <c r="J161" s="33" t="s">
        <v>299</v>
      </c>
      <c r="K161" s="145">
        <v>133223</v>
      </c>
      <c r="L161" s="145"/>
      <c r="M161" s="143" t="e">
        <f t="shared" si="4"/>
        <v>#DIV/0!</v>
      </c>
      <c r="N161" s="33">
        <v>1539</v>
      </c>
      <c r="O161" s="33"/>
      <c r="P161" s="155" t="e">
        <f t="shared" si="5"/>
        <v>#DIV/0!</v>
      </c>
      <c r="Q161" s="159"/>
    </row>
    <row r="162" spans="1:17" s="25" customFormat="1" x14ac:dyDescent="0.35">
      <c r="A162" s="33" t="s">
        <v>225</v>
      </c>
      <c r="B162" s="141" t="s">
        <v>225</v>
      </c>
      <c r="C162" s="33">
        <v>1</v>
      </c>
      <c r="D162" s="142">
        <v>0.45111000000000001</v>
      </c>
      <c r="E162" s="139">
        <v>255</v>
      </c>
      <c r="F162" s="61">
        <v>334</v>
      </c>
      <c r="G162" s="143">
        <f t="shared" si="3"/>
        <v>-0.23652694610778444</v>
      </c>
      <c r="H162" s="33" t="s">
        <v>299</v>
      </c>
      <c r="I162" s="33" t="s">
        <v>299</v>
      </c>
      <c r="J162" s="33" t="s">
        <v>299</v>
      </c>
      <c r="K162" s="149">
        <v>187503</v>
      </c>
      <c r="L162" s="149"/>
      <c r="M162" s="143" t="e">
        <f t="shared" si="4"/>
        <v>#DIV/0!</v>
      </c>
      <c r="N162" s="33">
        <v>2438</v>
      </c>
      <c r="O162" s="33"/>
      <c r="P162" s="155" t="e">
        <f t="shared" si="5"/>
        <v>#DIV/0!</v>
      </c>
      <c r="Q162" s="159"/>
    </row>
    <row r="163" spans="1:17" s="25" customFormat="1" x14ac:dyDescent="0.35">
      <c r="A163" s="179" t="s">
        <v>313</v>
      </c>
      <c r="B163" s="148" t="s">
        <v>284</v>
      </c>
      <c r="C163" s="33">
        <v>1</v>
      </c>
      <c r="D163" s="142">
        <v>2.2949999999999998E-2</v>
      </c>
      <c r="E163" s="139">
        <v>90</v>
      </c>
      <c r="F163" s="61">
        <v>318</v>
      </c>
      <c r="G163" s="143">
        <f t="shared" si="3"/>
        <v>-0.71698113207547165</v>
      </c>
      <c r="H163" s="33" t="s">
        <v>299</v>
      </c>
      <c r="I163" s="33" t="s">
        <v>299</v>
      </c>
      <c r="J163" s="33" t="s">
        <v>299</v>
      </c>
      <c r="K163" s="145">
        <v>132221</v>
      </c>
      <c r="L163" s="145"/>
      <c r="M163" s="143" t="e">
        <f t="shared" si="4"/>
        <v>#DIV/0!</v>
      </c>
      <c r="N163" s="33">
        <v>2482</v>
      </c>
      <c r="O163" s="33"/>
      <c r="P163" s="155" t="e">
        <f t="shared" si="5"/>
        <v>#DIV/0!</v>
      </c>
      <c r="Q163" s="159"/>
    </row>
    <row r="164" spans="1:17" s="25" customFormat="1" x14ac:dyDescent="0.35">
      <c r="A164" s="180"/>
      <c r="B164" s="141" t="s">
        <v>314</v>
      </c>
      <c r="C164" s="33">
        <v>1</v>
      </c>
      <c r="D164" s="142">
        <v>7.4630000000000016E-2</v>
      </c>
      <c r="E164" s="139">
        <v>323</v>
      </c>
      <c r="F164" s="61">
        <f>315+130</f>
        <v>445</v>
      </c>
      <c r="G164" s="143">
        <f t="shared" si="3"/>
        <v>-0.27415730337078653</v>
      </c>
      <c r="H164" s="33" t="s">
        <v>299</v>
      </c>
      <c r="I164" s="33" t="s">
        <v>299</v>
      </c>
      <c r="J164" s="33" t="s">
        <v>299</v>
      </c>
      <c r="K164" s="33">
        <v>334320</v>
      </c>
      <c r="L164" s="33"/>
      <c r="M164" s="143" t="e">
        <f t="shared" si="4"/>
        <v>#DIV/0!</v>
      </c>
      <c r="N164" s="33">
        <v>4715</v>
      </c>
      <c r="O164" s="33"/>
      <c r="P164" s="155" t="e">
        <f t="shared" si="5"/>
        <v>#DIV/0!</v>
      </c>
      <c r="Q164" s="158"/>
    </row>
    <row r="165" spans="1:17" s="25" customFormat="1" x14ac:dyDescent="0.35">
      <c r="A165" s="180"/>
      <c r="B165" s="141" t="s">
        <v>315</v>
      </c>
      <c r="C165" s="140">
        <v>1</v>
      </c>
      <c r="D165" s="142">
        <v>1.6150200000000001</v>
      </c>
      <c r="E165" s="139">
        <v>1176</v>
      </c>
      <c r="F165" s="61">
        <v>3502</v>
      </c>
      <c r="G165" s="143">
        <f t="shared" si="3"/>
        <v>-0.66419189034837234</v>
      </c>
      <c r="H165" s="140" t="s">
        <v>299</v>
      </c>
      <c r="I165" s="33" t="s">
        <v>299</v>
      </c>
      <c r="J165" s="140" t="s">
        <v>299</v>
      </c>
      <c r="K165" s="147">
        <v>7433047</v>
      </c>
      <c r="L165" s="147"/>
      <c r="M165" s="143" t="e">
        <f t="shared" si="4"/>
        <v>#DIV/0!</v>
      </c>
      <c r="N165" s="33">
        <v>37106</v>
      </c>
      <c r="O165" s="33"/>
      <c r="P165" s="155" t="e">
        <f t="shared" si="5"/>
        <v>#DIV/0!</v>
      </c>
      <c r="Q165" s="158"/>
    </row>
    <row r="166" spans="1:17" s="25" customFormat="1" x14ac:dyDescent="0.35">
      <c r="A166" s="179" t="s">
        <v>226</v>
      </c>
      <c r="B166" s="141" t="s">
        <v>227</v>
      </c>
      <c r="C166" s="33">
        <v>1</v>
      </c>
      <c r="D166" s="142">
        <v>70.336489999999998</v>
      </c>
      <c r="E166" s="139">
        <v>192</v>
      </c>
      <c r="F166" s="61">
        <f>348+71+61+96+50</f>
        <v>626</v>
      </c>
      <c r="G166" s="143">
        <f t="shared" si="3"/>
        <v>-0.69329073482428116</v>
      </c>
      <c r="H166" s="33" t="s">
        <v>299</v>
      </c>
      <c r="I166" s="33" t="s">
        <v>299</v>
      </c>
      <c r="J166" s="33" t="s">
        <v>299</v>
      </c>
      <c r="K166" s="145">
        <v>225972</v>
      </c>
      <c r="L166" s="145"/>
      <c r="M166" s="143" t="e">
        <f t="shared" si="4"/>
        <v>#DIV/0!</v>
      </c>
      <c r="N166" s="33">
        <v>4710</v>
      </c>
      <c r="O166" s="33"/>
      <c r="P166" s="155" t="e">
        <f t="shared" si="5"/>
        <v>#DIV/0!</v>
      </c>
      <c r="Q166" s="159"/>
    </row>
    <row r="167" spans="1:17" s="25" customFormat="1" x14ac:dyDescent="0.35">
      <c r="A167" s="180"/>
      <c r="B167" s="141" t="s">
        <v>316</v>
      </c>
      <c r="C167" s="33">
        <v>1</v>
      </c>
      <c r="D167" s="142">
        <v>94.803340000000006</v>
      </c>
      <c r="E167" s="139">
        <v>291</v>
      </c>
      <c r="F167" s="61">
        <f>515+94+69+112+66</f>
        <v>856</v>
      </c>
      <c r="G167" s="143">
        <f t="shared" si="3"/>
        <v>-0.66004672897196259</v>
      </c>
      <c r="H167" s="33" t="s">
        <v>299</v>
      </c>
      <c r="I167" s="33" t="s">
        <v>299</v>
      </c>
      <c r="J167" s="33" t="s">
        <v>299</v>
      </c>
      <c r="K167" s="145">
        <v>816674</v>
      </c>
      <c r="L167" s="145"/>
      <c r="M167" s="143" t="e">
        <f t="shared" si="4"/>
        <v>#DIV/0!</v>
      </c>
      <c r="N167" s="33">
        <v>13390</v>
      </c>
      <c r="O167" s="33"/>
      <c r="P167" s="155" t="e">
        <f t="shared" si="5"/>
        <v>#DIV/0!</v>
      </c>
      <c r="Q167" s="159"/>
    </row>
    <row r="168" spans="1:17" s="25" customFormat="1" x14ac:dyDescent="0.35">
      <c r="A168" s="180"/>
      <c r="B168" s="141" t="s">
        <v>230</v>
      </c>
      <c r="C168" s="33">
        <v>1</v>
      </c>
      <c r="D168" s="142">
        <v>27.421680000000002</v>
      </c>
      <c r="E168" s="139">
        <v>143</v>
      </c>
      <c r="F168" s="61">
        <f>8+32+41</f>
        <v>81</v>
      </c>
      <c r="G168" s="143">
        <f t="shared" si="3"/>
        <v>0.76543209876543206</v>
      </c>
      <c r="H168" s="33" t="s">
        <v>299</v>
      </c>
      <c r="I168" s="33" t="s">
        <v>299</v>
      </c>
      <c r="J168" s="33" t="s">
        <v>299</v>
      </c>
      <c r="K168" s="145">
        <v>177681</v>
      </c>
      <c r="L168" s="145"/>
      <c r="M168" s="143" t="e">
        <f t="shared" si="4"/>
        <v>#DIV/0!</v>
      </c>
      <c r="N168" s="33">
        <v>1749</v>
      </c>
      <c r="O168" s="33"/>
      <c r="P168" s="155" t="e">
        <f t="shared" si="5"/>
        <v>#DIV/0!</v>
      </c>
      <c r="Q168" s="159"/>
    </row>
    <row r="169" spans="1:17" s="25" customFormat="1" x14ac:dyDescent="0.35">
      <c r="A169" s="180"/>
      <c r="B169" s="141" t="s">
        <v>232</v>
      </c>
      <c r="C169" s="33">
        <v>1</v>
      </c>
      <c r="D169" s="142">
        <v>1.2280500000000001</v>
      </c>
      <c r="E169" s="139">
        <v>95</v>
      </c>
      <c r="F169" s="33">
        <v>203</v>
      </c>
      <c r="G169" s="143">
        <f t="shared" si="3"/>
        <v>-0.53201970443349755</v>
      </c>
      <c r="H169" s="33" t="s">
        <v>299</v>
      </c>
      <c r="I169" s="33" t="s">
        <v>299</v>
      </c>
      <c r="J169" s="33" t="s">
        <v>299</v>
      </c>
      <c r="K169" s="145">
        <v>117053</v>
      </c>
      <c r="L169" s="145"/>
      <c r="M169" s="143" t="e">
        <f t="shared" si="4"/>
        <v>#DIV/0!</v>
      </c>
      <c r="N169" s="33">
        <v>1746</v>
      </c>
      <c r="O169" s="33"/>
      <c r="P169" s="155" t="e">
        <f t="shared" si="5"/>
        <v>#DIV/0!</v>
      </c>
      <c r="Q169" s="159"/>
    </row>
    <row r="170" spans="1:17" s="25" customFormat="1" x14ac:dyDescent="0.35">
      <c r="A170" s="180"/>
      <c r="B170" s="141" t="s">
        <v>317</v>
      </c>
      <c r="C170" s="33">
        <v>1</v>
      </c>
      <c r="D170" s="142">
        <v>5.8222399999999999</v>
      </c>
      <c r="E170" s="139">
        <v>58</v>
      </c>
      <c r="F170" s="33" t="s">
        <v>299</v>
      </c>
      <c r="G170" s="143" t="s">
        <v>299</v>
      </c>
      <c r="H170" s="33" t="s">
        <v>299</v>
      </c>
      <c r="I170" s="33" t="s">
        <v>299</v>
      </c>
      <c r="J170" s="33" t="s">
        <v>299</v>
      </c>
      <c r="K170" s="33">
        <v>57688</v>
      </c>
      <c r="L170" s="33"/>
      <c r="M170" s="143" t="e">
        <f t="shared" si="4"/>
        <v>#DIV/0!</v>
      </c>
      <c r="N170" s="33">
        <v>519</v>
      </c>
      <c r="O170" s="33"/>
      <c r="P170" s="155" t="e">
        <f t="shared" si="5"/>
        <v>#DIV/0!</v>
      </c>
      <c r="Q170" s="158"/>
    </row>
    <row r="171" spans="1:17" s="25" customFormat="1" x14ac:dyDescent="0.35">
      <c r="A171" s="181"/>
      <c r="B171" s="141" t="s">
        <v>302</v>
      </c>
      <c r="C171" s="33">
        <v>1</v>
      </c>
      <c r="D171" s="142">
        <v>2.1310799999999999</v>
      </c>
      <c r="E171" s="139">
        <v>120</v>
      </c>
      <c r="F171" s="33" t="s">
        <v>299</v>
      </c>
      <c r="G171" s="143" t="s">
        <v>299</v>
      </c>
      <c r="H171" s="33" t="s">
        <v>299</v>
      </c>
      <c r="I171" s="33" t="s">
        <v>299</v>
      </c>
      <c r="J171" s="33" t="s">
        <v>299</v>
      </c>
      <c r="K171" s="33">
        <v>81858</v>
      </c>
      <c r="L171" s="33"/>
      <c r="M171" s="143" t="e">
        <f t="shared" si="4"/>
        <v>#DIV/0!</v>
      </c>
      <c r="N171" s="33">
        <v>481</v>
      </c>
      <c r="O171" s="33"/>
      <c r="P171" s="155" t="e">
        <f t="shared" si="5"/>
        <v>#DIV/0!</v>
      </c>
      <c r="Q171" s="158"/>
    </row>
    <row r="172" spans="1:17" s="25" customFormat="1" x14ac:dyDescent="0.35">
      <c r="A172" s="179" t="s">
        <v>235</v>
      </c>
      <c r="B172" s="141" t="s">
        <v>236</v>
      </c>
      <c r="C172" s="33">
        <v>0</v>
      </c>
      <c r="D172" s="142" t="s">
        <v>299</v>
      </c>
      <c r="E172" s="33" t="s">
        <v>299</v>
      </c>
      <c r="F172" s="33">
        <v>6</v>
      </c>
      <c r="G172" s="143" t="s">
        <v>299</v>
      </c>
      <c r="H172" s="33" t="s">
        <v>299</v>
      </c>
      <c r="I172" s="33" t="s">
        <v>299</v>
      </c>
      <c r="J172" s="33" t="s">
        <v>299</v>
      </c>
      <c r="K172" s="33">
        <v>1985</v>
      </c>
      <c r="L172" s="33"/>
      <c r="M172" s="143" t="e">
        <f t="shared" si="4"/>
        <v>#DIV/0!</v>
      </c>
      <c r="N172" s="33">
        <v>45</v>
      </c>
      <c r="O172" s="33"/>
      <c r="P172" s="155" t="e">
        <f t="shared" si="5"/>
        <v>#DIV/0!</v>
      </c>
      <c r="Q172" s="158"/>
    </row>
    <row r="173" spans="1:17" s="25" customFormat="1" x14ac:dyDescent="0.35">
      <c r="A173" s="180"/>
      <c r="B173" s="141" t="s">
        <v>237</v>
      </c>
      <c r="C173" s="33">
        <v>0</v>
      </c>
      <c r="D173" s="142" t="s">
        <v>299</v>
      </c>
      <c r="E173" s="33" t="s">
        <v>299</v>
      </c>
      <c r="F173" s="33">
        <v>8</v>
      </c>
      <c r="G173" s="143" t="s">
        <v>299</v>
      </c>
      <c r="H173" s="33" t="s">
        <v>299</v>
      </c>
      <c r="I173" s="33" t="s">
        <v>299</v>
      </c>
      <c r="J173" s="33" t="s">
        <v>299</v>
      </c>
      <c r="K173" s="150">
        <v>63225</v>
      </c>
      <c r="L173" s="150"/>
      <c r="M173" s="143" t="e">
        <f t="shared" si="4"/>
        <v>#DIV/0!</v>
      </c>
      <c r="N173" s="33">
        <v>798</v>
      </c>
      <c r="O173" s="33"/>
      <c r="P173" s="155" t="e">
        <f t="shared" si="5"/>
        <v>#DIV/0!</v>
      </c>
      <c r="Q173" s="159"/>
    </row>
    <row r="174" spans="1:17" s="25" customFormat="1" x14ac:dyDescent="0.35">
      <c r="A174" s="180"/>
      <c r="B174" s="141" t="s">
        <v>238</v>
      </c>
      <c r="C174" s="33">
        <v>1</v>
      </c>
      <c r="D174" s="142">
        <v>4.65646</v>
      </c>
      <c r="E174" s="33">
        <v>161</v>
      </c>
      <c r="F174" s="33">
        <v>206</v>
      </c>
      <c r="G174" s="143">
        <f t="shared" si="3"/>
        <v>-0.21844660194174756</v>
      </c>
      <c r="H174" s="33" t="s">
        <v>299</v>
      </c>
      <c r="I174" s="33" t="s">
        <v>299</v>
      </c>
      <c r="J174" s="33" t="s">
        <v>299</v>
      </c>
      <c r="K174" s="33">
        <v>106844</v>
      </c>
      <c r="L174" s="33"/>
      <c r="M174" s="143" t="e">
        <f t="shared" si="4"/>
        <v>#DIV/0!</v>
      </c>
      <c r="N174" s="33">
        <v>1233</v>
      </c>
      <c r="O174" s="33"/>
      <c r="P174" s="155" t="e">
        <f t="shared" si="5"/>
        <v>#DIV/0!</v>
      </c>
      <c r="Q174" s="158"/>
    </row>
    <row r="175" spans="1:17" s="25" customFormat="1" x14ac:dyDescent="0.35">
      <c r="A175" s="180"/>
      <c r="B175" s="141" t="s">
        <v>239</v>
      </c>
      <c r="C175" s="33">
        <v>1</v>
      </c>
      <c r="D175" s="142">
        <v>14.38749</v>
      </c>
      <c r="E175" s="33">
        <v>64</v>
      </c>
      <c r="F175" s="33">
        <v>179</v>
      </c>
      <c r="G175" s="143">
        <f t="shared" si="3"/>
        <v>-0.64245810055865926</v>
      </c>
      <c r="H175" s="33" t="s">
        <v>299</v>
      </c>
      <c r="I175" s="33" t="s">
        <v>299</v>
      </c>
      <c r="J175" s="33" t="s">
        <v>299</v>
      </c>
      <c r="K175" s="150">
        <v>74923</v>
      </c>
      <c r="L175" s="150"/>
      <c r="M175" s="143" t="e">
        <f t="shared" si="4"/>
        <v>#DIV/0!</v>
      </c>
      <c r="N175" s="33">
        <v>653</v>
      </c>
      <c r="O175" s="33"/>
      <c r="P175" s="155" t="e">
        <f t="shared" si="5"/>
        <v>#DIV/0!</v>
      </c>
      <c r="Q175" s="159"/>
    </row>
    <row r="176" spans="1:17" s="25" customFormat="1" x14ac:dyDescent="0.35">
      <c r="A176" s="180"/>
      <c r="B176" s="141" t="s">
        <v>240</v>
      </c>
      <c r="C176" s="33">
        <v>1</v>
      </c>
      <c r="D176" s="142">
        <v>20.59252</v>
      </c>
      <c r="E176" s="33">
        <v>875</v>
      </c>
      <c r="F176" s="33">
        <v>906</v>
      </c>
      <c r="G176" s="143">
        <f t="shared" si="3"/>
        <v>-3.4216335540838853E-2</v>
      </c>
      <c r="H176" s="33" t="s">
        <v>299</v>
      </c>
      <c r="I176" s="33" t="s">
        <v>299</v>
      </c>
      <c r="J176" s="33" t="s">
        <v>299</v>
      </c>
      <c r="K176" s="33">
        <v>650810</v>
      </c>
      <c r="L176" s="33"/>
      <c r="M176" s="143" t="e">
        <f t="shared" si="4"/>
        <v>#DIV/0!</v>
      </c>
      <c r="N176" s="33">
        <v>11178</v>
      </c>
      <c r="O176" s="33"/>
      <c r="P176" s="155" t="e">
        <f t="shared" si="5"/>
        <v>#DIV/0!</v>
      </c>
      <c r="Q176" s="158"/>
    </row>
    <row r="177" spans="1:17" s="25" customFormat="1" x14ac:dyDescent="0.35">
      <c r="A177" s="181"/>
      <c r="B177" s="141" t="s">
        <v>241</v>
      </c>
      <c r="C177" s="33">
        <v>1</v>
      </c>
      <c r="D177" s="142">
        <v>1.1711800000000001</v>
      </c>
      <c r="E177" s="33">
        <v>163</v>
      </c>
      <c r="F177" s="33">
        <v>168</v>
      </c>
      <c r="G177" s="143">
        <f t="shared" si="3"/>
        <v>-2.976190476190476E-2</v>
      </c>
      <c r="H177" s="33" t="s">
        <v>299</v>
      </c>
      <c r="I177" s="33" t="s">
        <v>299</v>
      </c>
      <c r="J177" s="33" t="s">
        <v>299</v>
      </c>
      <c r="K177" s="33">
        <v>119709</v>
      </c>
      <c r="L177" s="33"/>
      <c r="M177" s="143" t="e">
        <f t="shared" si="4"/>
        <v>#DIV/0!</v>
      </c>
      <c r="N177" s="33">
        <v>658</v>
      </c>
      <c r="O177" s="33"/>
      <c r="P177" s="155" t="e">
        <f t="shared" si="5"/>
        <v>#DIV/0!</v>
      </c>
      <c r="Q177" s="158"/>
    </row>
    <row r="178" spans="1:17" s="25" customFormat="1" x14ac:dyDescent="0.35">
      <c r="A178" s="33" t="s">
        <v>318</v>
      </c>
      <c r="B178" s="141" t="s">
        <v>319</v>
      </c>
      <c r="C178" s="33">
        <v>1</v>
      </c>
      <c r="D178" s="142">
        <v>21.809089999999998</v>
      </c>
      <c r="E178" s="33">
        <v>461</v>
      </c>
      <c r="F178" s="33">
        <v>1256</v>
      </c>
      <c r="G178" s="143">
        <f t="shared" si="3"/>
        <v>-0.6329617834394905</v>
      </c>
      <c r="H178" s="33" t="s">
        <v>299</v>
      </c>
      <c r="I178" s="33" t="s">
        <v>299</v>
      </c>
      <c r="J178" s="33" t="s">
        <v>299</v>
      </c>
      <c r="K178" s="33">
        <v>531899</v>
      </c>
      <c r="L178" s="33"/>
      <c r="M178" s="143" t="e">
        <f t="shared" si="4"/>
        <v>#DIV/0!</v>
      </c>
      <c r="N178" s="33">
        <v>7882</v>
      </c>
      <c r="O178" s="33"/>
      <c r="P178" s="155" t="e">
        <f t="shared" si="5"/>
        <v>#DIV/0!</v>
      </c>
      <c r="Q178" s="158"/>
    </row>
    <row r="179" spans="1:17" s="25" customFormat="1" x14ac:dyDescent="0.35">
      <c r="A179" s="33" t="s">
        <v>320</v>
      </c>
      <c r="B179" s="151" t="s">
        <v>320</v>
      </c>
      <c r="C179" s="33">
        <v>1</v>
      </c>
      <c r="D179" s="142">
        <v>0.26221</v>
      </c>
      <c r="E179" s="33">
        <v>380</v>
      </c>
      <c r="F179" s="33">
        <v>328</v>
      </c>
      <c r="G179" s="143">
        <f t="shared" si="3"/>
        <v>0.15853658536585366</v>
      </c>
      <c r="H179" s="33" t="s">
        <v>299</v>
      </c>
      <c r="I179" s="33" t="s">
        <v>299</v>
      </c>
      <c r="J179" s="33" t="s">
        <v>299</v>
      </c>
      <c r="K179" s="33">
        <v>474196</v>
      </c>
      <c r="L179" s="33"/>
      <c r="M179" s="143" t="e">
        <f t="shared" si="4"/>
        <v>#DIV/0!</v>
      </c>
      <c r="N179" s="33">
        <v>12355</v>
      </c>
      <c r="O179" s="33"/>
      <c r="P179" s="155" t="e">
        <f t="shared" si="5"/>
        <v>#DIV/0!</v>
      </c>
      <c r="Q179" s="158"/>
    </row>
    <row r="180" spans="1:17" s="25" customFormat="1" ht="26" x14ac:dyDescent="0.35">
      <c r="A180" s="33" t="s">
        <v>321</v>
      </c>
      <c r="B180" s="151" t="s">
        <v>321</v>
      </c>
      <c r="C180" s="33">
        <v>1</v>
      </c>
      <c r="D180" s="142">
        <v>66.178650000000005</v>
      </c>
      <c r="E180" s="33">
        <v>335</v>
      </c>
      <c r="F180" s="33">
        <v>384</v>
      </c>
      <c r="G180" s="143">
        <f t="shared" si="3"/>
        <v>-0.12760416666666666</v>
      </c>
      <c r="H180" s="33" t="s">
        <v>299</v>
      </c>
      <c r="I180" s="33" t="s">
        <v>299</v>
      </c>
      <c r="J180" s="33" t="s">
        <v>299</v>
      </c>
      <c r="K180" s="33">
        <v>525061</v>
      </c>
      <c r="L180" s="33"/>
      <c r="M180" s="143" t="e">
        <f t="shared" si="4"/>
        <v>#DIV/0!</v>
      </c>
      <c r="N180" s="33">
        <v>5300</v>
      </c>
      <c r="O180" s="33"/>
      <c r="P180" s="155" t="e">
        <f t="shared" si="5"/>
        <v>#DIV/0!</v>
      </c>
      <c r="Q180" s="158"/>
    </row>
    <row r="181" spans="1:17" s="25" customFormat="1" x14ac:dyDescent="0.35">
      <c r="A181" s="182" t="s">
        <v>322</v>
      </c>
      <c r="B181" s="141" t="s">
        <v>323</v>
      </c>
      <c r="C181" s="33">
        <v>1</v>
      </c>
      <c r="D181" s="142">
        <v>0.29802000000000006</v>
      </c>
      <c r="E181" s="33">
        <v>268</v>
      </c>
      <c r="F181" s="61">
        <f>289+57+45+67+50</f>
        <v>508</v>
      </c>
      <c r="G181" s="143">
        <f t="shared" si="3"/>
        <v>-0.47244094488188976</v>
      </c>
      <c r="H181" s="33" t="s">
        <v>299</v>
      </c>
      <c r="I181" s="33" t="s">
        <v>299</v>
      </c>
      <c r="J181" s="33" t="s">
        <v>299</v>
      </c>
      <c r="K181" s="145">
        <v>183129</v>
      </c>
      <c r="L181" s="145"/>
      <c r="M181" s="143" t="e">
        <f t="shared" si="4"/>
        <v>#DIV/0!</v>
      </c>
      <c r="N181" s="33">
        <v>2901</v>
      </c>
      <c r="O181" s="33"/>
      <c r="P181" s="155" t="e">
        <f t="shared" si="5"/>
        <v>#DIV/0!</v>
      </c>
      <c r="Q181" s="159"/>
    </row>
    <row r="182" spans="1:17" s="25" customFormat="1" x14ac:dyDescent="0.35">
      <c r="A182" s="180"/>
      <c r="B182" s="141" t="s">
        <v>244</v>
      </c>
      <c r="C182" s="33">
        <v>1</v>
      </c>
      <c r="D182" s="142">
        <v>8.3409999999999998E-2</v>
      </c>
      <c r="E182" s="33">
        <v>278</v>
      </c>
      <c r="F182" s="61">
        <f>330+63+48+62+54</f>
        <v>557</v>
      </c>
      <c r="G182" s="143">
        <f t="shared" si="3"/>
        <v>-0.50089766606822261</v>
      </c>
      <c r="H182" s="33" t="s">
        <v>299</v>
      </c>
      <c r="I182" s="33" t="s">
        <v>299</v>
      </c>
      <c r="J182" s="33" t="s">
        <v>299</v>
      </c>
      <c r="K182" s="145">
        <v>291150</v>
      </c>
      <c r="L182" s="145"/>
      <c r="M182" s="143" t="e">
        <f t="shared" si="4"/>
        <v>#DIV/0!</v>
      </c>
      <c r="N182" s="33">
        <v>110554</v>
      </c>
      <c r="O182" s="145"/>
      <c r="P182" s="155" t="e">
        <f t="shared" si="5"/>
        <v>#DIV/0!</v>
      </c>
      <c r="Q182" s="159"/>
    </row>
    <row r="183" spans="1:17" s="25" customFormat="1" x14ac:dyDescent="0.35">
      <c r="A183" s="181"/>
      <c r="B183" s="141" t="s">
        <v>245</v>
      </c>
      <c r="C183" s="33">
        <v>1</v>
      </c>
      <c r="D183" s="142">
        <v>0.10274</v>
      </c>
      <c r="E183" s="33">
        <v>330</v>
      </c>
      <c r="F183" s="61">
        <f>557+148+87+162+80</f>
        <v>1034</v>
      </c>
      <c r="G183" s="143">
        <f t="shared" si="3"/>
        <v>-0.68085106382978722</v>
      </c>
      <c r="H183" s="33" t="s">
        <v>299</v>
      </c>
      <c r="I183" s="33" t="s">
        <v>299</v>
      </c>
      <c r="J183" s="33" t="s">
        <v>299</v>
      </c>
      <c r="K183" s="145">
        <v>1179905</v>
      </c>
      <c r="L183" s="145"/>
      <c r="M183" s="143" t="e">
        <f t="shared" si="4"/>
        <v>#DIV/0!</v>
      </c>
      <c r="N183" s="33">
        <v>12304</v>
      </c>
      <c r="O183" s="145"/>
      <c r="P183" s="155" t="e">
        <f t="shared" si="5"/>
        <v>#DIV/0!</v>
      </c>
      <c r="Q183" s="159"/>
    </row>
    <row r="184" spans="1:17" s="25" customFormat="1" x14ac:dyDescent="0.35">
      <c r="A184" s="179" t="s">
        <v>261</v>
      </c>
      <c r="B184" s="141" t="s">
        <v>262</v>
      </c>
      <c r="C184" s="33">
        <v>1</v>
      </c>
      <c r="D184" s="142">
        <v>5.2733000000000008</v>
      </c>
      <c r="E184" s="33">
        <v>49</v>
      </c>
      <c r="F184" s="61">
        <f>91+27+16+17+11</f>
        <v>162</v>
      </c>
      <c r="G184" s="143">
        <f t="shared" si="3"/>
        <v>-0.69753086419753085</v>
      </c>
      <c r="H184" s="33" t="s">
        <v>299</v>
      </c>
      <c r="I184" s="33" t="s">
        <v>299</v>
      </c>
      <c r="J184" s="33" t="s">
        <v>299</v>
      </c>
      <c r="K184" s="33">
        <v>37145</v>
      </c>
      <c r="L184" s="33"/>
      <c r="M184" s="143" t="e">
        <f t="shared" si="4"/>
        <v>#DIV/0!</v>
      </c>
      <c r="N184" s="33">
        <v>2373</v>
      </c>
      <c r="O184" s="33"/>
      <c r="P184" s="155" t="e">
        <f t="shared" si="5"/>
        <v>#DIV/0!</v>
      </c>
      <c r="Q184" s="158"/>
    </row>
    <row r="185" spans="1:17" s="25" customFormat="1" x14ac:dyDescent="0.35">
      <c r="A185" s="180"/>
      <c r="B185" s="141" t="s">
        <v>324</v>
      </c>
      <c r="C185" s="33">
        <v>1</v>
      </c>
      <c r="D185" s="142">
        <v>22.053830000000001</v>
      </c>
      <c r="E185" s="33">
        <v>141</v>
      </c>
      <c r="F185" s="61">
        <f>255+125+104+155+72</f>
        <v>711</v>
      </c>
      <c r="G185" s="143" t="s">
        <v>299</v>
      </c>
      <c r="H185" s="33" t="s">
        <v>299</v>
      </c>
      <c r="I185" s="33" t="s">
        <v>299</v>
      </c>
      <c r="J185" s="33" t="s">
        <v>299</v>
      </c>
      <c r="K185" s="33">
        <v>318686</v>
      </c>
      <c r="L185" s="33"/>
      <c r="M185" s="143" t="e">
        <f t="shared" si="4"/>
        <v>#DIV/0!</v>
      </c>
      <c r="N185" s="33">
        <v>4188</v>
      </c>
      <c r="O185" s="33"/>
      <c r="P185" s="155" t="e">
        <f t="shared" si="5"/>
        <v>#DIV/0!</v>
      </c>
      <c r="Q185" s="158"/>
    </row>
    <row r="186" spans="1:17" s="25" customFormat="1" x14ac:dyDescent="0.35">
      <c r="A186" s="180"/>
      <c r="B186" s="141" t="s">
        <v>325</v>
      </c>
      <c r="C186" s="33">
        <v>1</v>
      </c>
      <c r="D186" s="142">
        <v>5.7753899999999998</v>
      </c>
      <c r="E186" s="33">
        <v>149</v>
      </c>
      <c r="F186" s="61">
        <f>321+80+69+125+48</f>
        <v>643</v>
      </c>
      <c r="G186" s="143" t="s">
        <v>299</v>
      </c>
      <c r="H186" s="33" t="s">
        <v>299</v>
      </c>
      <c r="I186" s="33" t="s">
        <v>299</v>
      </c>
      <c r="J186" s="33" t="s">
        <v>299</v>
      </c>
      <c r="K186" s="150">
        <v>142974</v>
      </c>
      <c r="L186" s="150"/>
      <c r="M186" s="143" t="e">
        <f t="shared" si="4"/>
        <v>#DIV/0!</v>
      </c>
      <c r="N186" s="33">
        <v>3828</v>
      </c>
      <c r="O186" s="33"/>
      <c r="P186" s="155" t="e">
        <f t="shared" si="5"/>
        <v>#DIV/0!</v>
      </c>
      <c r="Q186" s="159"/>
    </row>
    <row r="187" spans="1:17" s="25" customFormat="1" x14ac:dyDescent="0.35">
      <c r="A187" s="180"/>
      <c r="B187" s="141" t="s">
        <v>265</v>
      </c>
      <c r="C187" s="33">
        <v>1</v>
      </c>
      <c r="D187" s="142">
        <v>21.890959999999996</v>
      </c>
      <c r="E187" s="33">
        <v>103</v>
      </c>
      <c r="F187" s="61">
        <f>55+10+6+8+9</f>
        <v>88</v>
      </c>
      <c r="G187" s="143">
        <f t="shared" si="3"/>
        <v>0.17045454545454544</v>
      </c>
      <c r="H187" s="33" t="s">
        <v>299</v>
      </c>
      <c r="I187" s="33" t="s">
        <v>299</v>
      </c>
      <c r="J187" s="33" t="s">
        <v>299</v>
      </c>
      <c r="K187" s="145">
        <v>69463</v>
      </c>
      <c r="L187" s="145"/>
      <c r="M187" s="143" t="e">
        <f t="shared" si="4"/>
        <v>#DIV/0!</v>
      </c>
      <c r="N187" s="33">
        <v>2385</v>
      </c>
      <c r="O187" s="33"/>
      <c r="P187" s="155" t="e">
        <f t="shared" si="5"/>
        <v>#DIV/0!</v>
      </c>
      <c r="Q187" s="159"/>
    </row>
    <row r="188" spans="1:17" s="25" customFormat="1" x14ac:dyDescent="0.35">
      <c r="A188" s="181"/>
      <c r="B188" s="141" t="s">
        <v>266</v>
      </c>
      <c r="C188" s="33">
        <v>1</v>
      </c>
      <c r="D188" s="142">
        <v>4.8176899999999998</v>
      </c>
      <c r="E188" s="33">
        <v>55</v>
      </c>
      <c r="F188" s="61">
        <f>300+10+8+8+6</f>
        <v>332</v>
      </c>
      <c r="G188" s="143">
        <f t="shared" si="3"/>
        <v>-0.83433734939759041</v>
      </c>
      <c r="H188" s="33" t="s">
        <v>299</v>
      </c>
      <c r="I188" s="33" t="s">
        <v>299</v>
      </c>
      <c r="J188" s="33" t="s">
        <v>299</v>
      </c>
      <c r="K188" s="33">
        <v>23707</v>
      </c>
      <c r="L188" s="33"/>
      <c r="M188" s="143" t="e">
        <f t="shared" si="4"/>
        <v>#DIV/0!</v>
      </c>
      <c r="N188" s="33">
        <v>349</v>
      </c>
      <c r="O188" s="33"/>
      <c r="P188" s="155" t="e">
        <f t="shared" si="5"/>
        <v>#DIV/0!</v>
      </c>
      <c r="Q188" s="158"/>
    </row>
    <row r="189" spans="1:17" s="25" customFormat="1" x14ac:dyDescent="0.35">
      <c r="A189" s="33" t="s">
        <v>267</v>
      </c>
      <c r="B189" s="141" t="s">
        <v>326</v>
      </c>
      <c r="C189" s="33">
        <v>1</v>
      </c>
      <c r="D189" s="142">
        <v>6.9903599999999999</v>
      </c>
      <c r="E189" s="33">
        <v>417</v>
      </c>
      <c r="F189" s="61">
        <f>631+141+153+230+182</f>
        <v>1337</v>
      </c>
      <c r="G189" s="143">
        <f t="shared" si="3"/>
        <v>-0.68810770381451014</v>
      </c>
      <c r="H189" s="33" t="s">
        <v>299</v>
      </c>
      <c r="I189" s="33" t="s">
        <v>299</v>
      </c>
      <c r="J189" s="33" t="s">
        <v>299</v>
      </c>
      <c r="K189" s="150">
        <v>653726</v>
      </c>
      <c r="L189" s="150"/>
      <c r="M189" s="143" t="e">
        <f t="shared" si="4"/>
        <v>#DIV/0!</v>
      </c>
      <c r="N189" s="33">
        <v>21901</v>
      </c>
      <c r="O189" s="33"/>
      <c r="P189" s="155" t="e">
        <f t="shared" si="5"/>
        <v>#DIV/0!</v>
      </c>
      <c r="Q189" s="159"/>
    </row>
    <row r="190" spans="1:17" s="25" customFormat="1" x14ac:dyDescent="0.35">
      <c r="A190" s="179" t="s">
        <v>272</v>
      </c>
      <c r="B190" s="141" t="s">
        <v>327</v>
      </c>
      <c r="C190" s="33">
        <v>1</v>
      </c>
      <c r="D190" s="142">
        <v>0.24795</v>
      </c>
      <c r="E190" s="33">
        <v>316</v>
      </c>
      <c r="F190" s="33">
        <v>484</v>
      </c>
      <c r="G190" s="143">
        <f t="shared" si="3"/>
        <v>-0.34710743801652894</v>
      </c>
      <c r="H190" s="33" t="s">
        <v>299</v>
      </c>
      <c r="I190" s="33" t="s">
        <v>299</v>
      </c>
      <c r="J190" s="33" t="s">
        <v>299</v>
      </c>
      <c r="K190" s="33">
        <v>335015</v>
      </c>
      <c r="L190" s="33"/>
      <c r="M190" s="143" t="e">
        <f t="shared" si="4"/>
        <v>#DIV/0!</v>
      </c>
      <c r="N190" s="33">
        <v>14538</v>
      </c>
      <c r="O190" s="33"/>
      <c r="P190" s="155" t="e">
        <f t="shared" si="5"/>
        <v>#DIV/0!</v>
      </c>
      <c r="Q190" s="158"/>
    </row>
    <row r="191" spans="1:17" s="25" customFormat="1" x14ac:dyDescent="0.35">
      <c r="A191" s="180"/>
      <c r="B191" s="141" t="s">
        <v>328</v>
      </c>
      <c r="C191" s="33">
        <v>1</v>
      </c>
      <c r="D191" s="142">
        <v>0.53698000000000001</v>
      </c>
      <c r="E191" s="33">
        <v>269</v>
      </c>
      <c r="F191" s="33">
        <v>400</v>
      </c>
      <c r="G191" s="143">
        <f t="shared" si="3"/>
        <v>-0.32750000000000001</v>
      </c>
      <c r="H191" s="33" t="s">
        <v>299</v>
      </c>
      <c r="I191" s="33" t="s">
        <v>299</v>
      </c>
      <c r="J191" s="33" t="s">
        <v>299</v>
      </c>
      <c r="K191" s="33">
        <v>172537</v>
      </c>
      <c r="L191" s="33"/>
      <c r="M191" s="143" t="e">
        <f t="shared" si="4"/>
        <v>#DIV/0!</v>
      </c>
      <c r="N191" s="33">
        <v>4272</v>
      </c>
      <c r="O191" s="33"/>
      <c r="P191" s="155" t="e">
        <f t="shared" si="5"/>
        <v>#DIV/0!</v>
      </c>
      <c r="Q191" s="158"/>
    </row>
    <row r="192" spans="1:17" s="25" customFormat="1" x14ac:dyDescent="0.35">
      <c r="A192" s="180"/>
      <c r="B192" s="141" t="s">
        <v>277</v>
      </c>
      <c r="C192" s="33">
        <v>1</v>
      </c>
      <c r="D192" s="142">
        <v>0.50791999999999993</v>
      </c>
      <c r="E192" s="33">
        <v>80</v>
      </c>
      <c r="F192" s="61">
        <f>108+22+15+34+13</f>
        <v>192</v>
      </c>
      <c r="G192" s="143">
        <f t="shared" si="3"/>
        <v>-0.58333333333333337</v>
      </c>
      <c r="H192" s="33" t="s">
        <v>299</v>
      </c>
      <c r="I192" s="33" t="s">
        <v>299</v>
      </c>
      <c r="J192" s="33" t="s">
        <v>299</v>
      </c>
      <c r="K192" s="145">
        <v>68215</v>
      </c>
      <c r="L192" s="145"/>
      <c r="M192" s="143" t="e">
        <f t="shared" si="4"/>
        <v>#DIV/0!</v>
      </c>
      <c r="N192" s="33">
        <v>17114</v>
      </c>
      <c r="O192" s="33"/>
      <c r="P192" s="155" t="e">
        <f t="shared" si="5"/>
        <v>#DIV/0!</v>
      </c>
      <c r="Q192" s="159"/>
    </row>
    <row r="193" spans="1:17" s="25" customFormat="1" x14ac:dyDescent="0.35">
      <c r="A193" s="180"/>
      <c r="B193" s="141" t="s">
        <v>278</v>
      </c>
      <c r="C193" s="33">
        <v>1</v>
      </c>
      <c r="D193" s="142">
        <v>0.48865000000000003</v>
      </c>
      <c r="E193" s="33">
        <v>106</v>
      </c>
      <c r="F193" s="61">
        <f>103+20+19+72+14</f>
        <v>228</v>
      </c>
      <c r="G193" s="143">
        <f t="shared" si="3"/>
        <v>-0.53508771929824561</v>
      </c>
      <c r="H193" s="33" t="s">
        <v>299</v>
      </c>
      <c r="I193" s="33" t="s">
        <v>299</v>
      </c>
      <c r="J193" s="33" t="s">
        <v>299</v>
      </c>
      <c r="K193" s="145">
        <v>106891</v>
      </c>
      <c r="L193" s="145"/>
      <c r="M193" s="143" t="e">
        <f t="shared" si="4"/>
        <v>#DIV/0!</v>
      </c>
      <c r="N193" s="33">
        <v>2038</v>
      </c>
      <c r="O193" s="33"/>
      <c r="P193" s="155" t="e">
        <f t="shared" si="5"/>
        <v>#DIV/0!</v>
      </c>
      <c r="Q193" s="159"/>
    </row>
    <row r="194" spans="1:17" s="25" customFormat="1" x14ac:dyDescent="0.35">
      <c r="A194" s="181"/>
      <c r="B194" s="141" t="s">
        <v>279</v>
      </c>
      <c r="C194" s="33">
        <v>1</v>
      </c>
      <c r="D194" s="142">
        <v>2.2349999999999998E-2</v>
      </c>
      <c r="E194" s="33">
        <v>53</v>
      </c>
      <c r="F194" s="61">
        <f>68+15+4+56+13</f>
        <v>156</v>
      </c>
      <c r="G194" s="143">
        <f t="shared" si="3"/>
        <v>-0.66025641025641024</v>
      </c>
      <c r="H194" s="33" t="s">
        <v>299</v>
      </c>
      <c r="I194" s="33" t="s">
        <v>299</v>
      </c>
      <c r="J194" s="33" t="s">
        <v>299</v>
      </c>
      <c r="K194" s="145">
        <v>56992</v>
      </c>
      <c r="L194" s="145"/>
      <c r="M194" s="143" t="e">
        <f t="shared" si="4"/>
        <v>#DIV/0!</v>
      </c>
      <c r="N194" s="33">
        <v>603</v>
      </c>
      <c r="O194" s="33"/>
      <c r="P194" s="155" t="e">
        <f t="shared" si="5"/>
        <v>#DIV/0!</v>
      </c>
      <c r="Q194" s="159"/>
    </row>
    <row r="195" spans="1:17" s="37" customFormat="1" ht="13" x14ac:dyDescent="0.35">
      <c r="A195" s="35" t="s">
        <v>108</v>
      </c>
      <c r="B195" s="35"/>
      <c r="C195" s="35"/>
      <c r="D195" s="34"/>
      <c r="E195" s="34"/>
      <c r="F195" s="34"/>
      <c r="G195" s="34"/>
      <c r="H195" s="34"/>
      <c r="I195" s="34"/>
      <c r="J195" s="34"/>
      <c r="K195" s="34"/>
      <c r="L195" s="34"/>
      <c r="M195" s="34"/>
      <c r="N195" s="34"/>
      <c r="O195" s="34"/>
      <c r="P195" s="34"/>
    </row>
    <row r="196" spans="1:17" s="37" customFormat="1" ht="13" x14ac:dyDescent="0.35">
      <c r="A196" s="35" t="s">
        <v>109</v>
      </c>
      <c r="B196" s="35"/>
      <c r="C196" s="35"/>
      <c r="D196" s="34"/>
      <c r="E196" s="34"/>
      <c r="F196" s="34"/>
      <c r="G196" s="34"/>
      <c r="H196" s="34"/>
      <c r="I196" s="34"/>
      <c r="J196" s="34"/>
      <c r="K196" s="34"/>
      <c r="L196" s="34"/>
      <c r="M196" s="34"/>
      <c r="N196" s="34"/>
      <c r="O196" s="34"/>
      <c r="P196" s="34"/>
    </row>
    <row r="197" spans="1:17" s="37" customFormat="1" ht="13" x14ac:dyDescent="0.35">
      <c r="A197" s="35" t="s">
        <v>110</v>
      </c>
      <c r="B197" s="35"/>
      <c r="C197" s="35"/>
      <c r="D197" s="34"/>
      <c r="E197" s="34"/>
      <c r="F197" s="34"/>
      <c r="G197" s="34"/>
      <c r="H197" s="34"/>
      <c r="I197" s="34"/>
      <c r="J197" s="34"/>
      <c r="K197" s="34"/>
      <c r="L197" s="34"/>
      <c r="M197" s="34"/>
      <c r="N197" s="34"/>
      <c r="O197" s="34"/>
      <c r="P197" s="34"/>
    </row>
    <row r="198" spans="1:17" s="37" customFormat="1" ht="13" x14ac:dyDescent="0.35">
      <c r="A198" s="35" t="s">
        <v>113</v>
      </c>
      <c r="B198" s="35"/>
      <c r="C198" s="35"/>
      <c r="D198" s="34"/>
      <c r="E198" s="34"/>
      <c r="F198" s="34"/>
      <c r="G198" s="34"/>
      <c r="H198" s="34"/>
      <c r="I198" s="34"/>
      <c r="J198" s="34"/>
      <c r="K198" s="34"/>
      <c r="L198" s="34"/>
      <c r="M198" s="34"/>
      <c r="N198" s="34"/>
      <c r="O198" s="34"/>
      <c r="P198" s="34"/>
    </row>
    <row r="199" spans="1:17" x14ac:dyDescent="0.35">
      <c r="A199" s="35" t="s">
        <v>107</v>
      </c>
      <c r="B199" s="25"/>
      <c r="C199" s="25"/>
      <c r="D199" s="25"/>
      <c r="E199" s="25"/>
      <c r="F199" s="25"/>
      <c r="G199" s="25"/>
      <c r="H199" s="25"/>
      <c r="I199" s="25"/>
      <c r="J199" s="25"/>
      <c r="K199" s="25"/>
      <c r="L199" s="25"/>
      <c r="M199" s="25"/>
      <c r="N199" s="25"/>
      <c r="O199" s="25"/>
      <c r="P199" s="25"/>
    </row>
    <row r="200" spans="1:17" x14ac:dyDescent="0.35">
      <c r="A200" s="35"/>
      <c r="B200" s="25"/>
      <c r="C200" s="25"/>
      <c r="D200" s="25"/>
      <c r="E200" s="25"/>
      <c r="F200" s="25"/>
      <c r="G200" s="25"/>
      <c r="H200" s="25"/>
      <c r="I200" s="25"/>
      <c r="J200" s="25"/>
      <c r="K200" s="25"/>
      <c r="L200" s="25"/>
      <c r="M200" s="25"/>
      <c r="N200" s="25"/>
      <c r="O200" s="25"/>
      <c r="P200" s="25"/>
    </row>
    <row r="201" spans="1:17" x14ac:dyDescent="0.35">
      <c r="A201" s="25"/>
      <c r="B201" s="25"/>
      <c r="C201" s="25"/>
      <c r="D201" s="25"/>
      <c r="E201" s="25"/>
      <c r="F201" s="25"/>
      <c r="G201" s="25"/>
      <c r="H201" s="25"/>
      <c r="I201" s="25"/>
      <c r="J201" s="25"/>
      <c r="K201" s="25"/>
      <c r="L201" s="25"/>
      <c r="M201" s="25"/>
      <c r="N201" s="25"/>
      <c r="O201" s="25"/>
      <c r="P201" s="25"/>
    </row>
    <row r="202" spans="1:17" x14ac:dyDescent="0.35">
      <c r="A202" s="21" t="s">
        <v>62</v>
      </c>
      <c r="B202" s="41"/>
      <c r="C202" s="42"/>
      <c r="D202" s="25"/>
      <c r="E202" s="25"/>
      <c r="F202" s="25"/>
      <c r="G202" s="25"/>
      <c r="H202" s="25"/>
      <c r="I202" s="25"/>
      <c r="J202" s="25"/>
      <c r="K202" s="25"/>
      <c r="L202" s="25"/>
      <c r="M202" s="25"/>
      <c r="N202" s="25"/>
      <c r="O202" s="25"/>
      <c r="P202" s="25"/>
    </row>
    <row r="203" spans="1:17" customFormat="1" ht="117" x14ac:dyDescent="0.35">
      <c r="A203" s="43" t="s">
        <v>106</v>
      </c>
      <c r="B203" s="43" t="s">
        <v>334</v>
      </c>
      <c r="C203" s="44"/>
      <c r="D203" s="3"/>
      <c r="E203" s="3"/>
      <c r="F203" s="3"/>
      <c r="G203" s="3"/>
      <c r="H203" s="3"/>
      <c r="I203" s="3"/>
      <c r="J203" s="3"/>
      <c r="K203" s="3"/>
      <c r="L203" s="3"/>
      <c r="M203" s="3"/>
      <c r="N203" s="3"/>
      <c r="O203" s="3"/>
      <c r="P203" s="3"/>
    </row>
    <row r="204" spans="1:17" customFormat="1" ht="104" x14ac:dyDescent="0.35">
      <c r="A204" s="43" t="s">
        <v>159</v>
      </c>
      <c r="B204" s="43" t="s">
        <v>336</v>
      </c>
      <c r="C204" s="44"/>
      <c r="D204" s="3"/>
      <c r="E204" s="3"/>
      <c r="F204" s="3"/>
      <c r="G204" s="3"/>
      <c r="H204" s="3"/>
      <c r="I204" s="3"/>
      <c r="J204" s="3"/>
      <c r="K204" s="3"/>
      <c r="L204" s="3"/>
      <c r="M204" s="3"/>
      <c r="N204" s="3"/>
      <c r="O204" s="3"/>
      <c r="P204" s="3"/>
    </row>
    <row r="205" spans="1:17" customFormat="1" ht="130" x14ac:dyDescent="0.35">
      <c r="A205" s="43" t="s">
        <v>99</v>
      </c>
      <c r="B205" s="43" t="s">
        <v>335</v>
      </c>
      <c r="C205" s="44"/>
      <c r="D205" s="3"/>
      <c r="E205" s="3"/>
      <c r="F205" s="3"/>
      <c r="G205" s="3"/>
      <c r="H205" s="3"/>
      <c r="I205" s="3"/>
      <c r="J205" s="3"/>
      <c r="K205" s="3"/>
      <c r="L205" s="3"/>
      <c r="M205" s="3"/>
      <c r="N205" s="3"/>
      <c r="O205" s="3"/>
      <c r="P205" s="3"/>
    </row>
  </sheetData>
  <mergeCells count="73">
    <mergeCell ref="B72:S72"/>
    <mergeCell ref="R73:S73"/>
    <mergeCell ref="B73:C73"/>
    <mergeCell ref="D73:E73"/>
    <mergeCell ref="F73:G73"/>
    <mergeCell ref="H73:I73"/>
    <mergeCell ref="J73:K73"/>
    <mergeCell ref="L73:M73"/>
    <mergeCell ref="N73:O73"/>
    <mergeCell ref="P73:Q73"/>
    <mergeCell ref="A9:A10"/>
    <mergeCell ref="I9:I10"/>
    <mergeCell ref="A11:A14"/>
    <mergeCell ref="C11:I11"/>
    <mergeCell ref="C14:I14"/>
    <mergeCell ref="A16:A24"/>
    <mergeCell ref="B21:B24"/>
    <mergeCell ref="C21:H21"/>
    <mergeCell ref="I21:I24"/>
    <mergeCell ref="C23:H23"/>
    <mergeCell ref="A25:A30"/>
    <mergeCell ref="A31:A33"/>
    <mergeCell ref="A34:A36"/>
    <mergeCell ref="I34:I36"/>
    <mergeCell ref="A38:A42"/>
    <mergeCell ref="A43:A44"/>
    <mergeCell ref="A45:A49"/>
    <mergeCell ref="A51:A52"/>
    <mergeCell ref="A53:A59"/>
    <mergeCell ref="I53:I54"/>
    <mergeCell ref="I55:I56"/>
    <mergeCell ref="A60:A61"/>
    <mergeCell ref="I60:I61"/>
    <mergeCell ref="A63:A64"/>
    <mergeCell ref="I63:I64"/>
    <mergeCell ref="A65:A69"/>
    <mergeCell ref="I65:I69"/>
    <mergeCell ref="A129:A133"/>
    <mergeCell ref="I100:I102"/>
    <mergeCell ref="K100:K102"/>
    <mergeCell ref="M100:M102"/>
    <mergeCell ref="A75:A76"/>
    <mergeCell ref="A77:A80"/>
    <mergeCell ref="A109:A113"/>
    <mergeCell ref="A115:A116"/>
    <mergeCell ref="A117:A123"/>
    <mergeCell ref="A124:A125"/>
    <mergeCell ref="A127:A128"/>
    <mergeCell ref="A100:A102"/>
    <mergeCell ref="C100:C102"/>
    <mergeCell ref="G100:G102"/>
    <mergeCell ref="A104:A106"/>
    <mergeCell ref="A107:A108"/>
    <mergeCell ref="I87:I90"/>
    <mergeCell ref="K87:K90"/>
    <mergeCell ref="M87:M90"/>
    <mergeCell ref="A91:A96"/>
    <mergeCell ref="A97:A99"/>
    <mergeCell ref="A82:A90"/>
    <mergeCell ref="B87:B90"/>
    <mergeCell ref="C87:C90"/>
    <mergeCell ref="G87:G90"/>
    <mergeCell ref="C147:G147"/>
    <mergeCell ref="H147:P147"/>
    <mergeCell ref="A151:A155"/>
    <mergeCell ref="A156:A157"/>
    <mergeCell ref="A158:A160"/>
    <mergeCell ref="A190:A194"/>
    <mergeCell ref="A163:A165"/>
    <mergeCell ref="A166:A171"/>
    <mergeCell ref="A172:A177"/>
    <mergeCell ref="A181:A183"/>
    <mergeCell ref="A184:A188"/>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8"/>
  <sheetViews>
    <sheetView topLeftCell="D53" zoomScale="85" zoomScaleNormal="85" workbookViewId="0">
      <selection activeCell="F57" sqref="F57"/>
    </sheetView>
  </sheetViews>
  <sheetFormatPr defaultColWidth="8.81640625" defaultRowHeight="14.5" x14ac:dyDescent="0.35"/>
  <cols>
    <col min="1" max="1" width="17.1796875" customWidth="1"/>
    <col min="2" max="2" width="18.453125" customWidth="1"/>
    <col min="3" max="3" width="17.54296875" customWidth="1"/>
    <col min="4" max="4" width="21.453125" customWidth="1"/>
    <col min="5" max="5" width="14.453125" customWidth="1"/>
    <col min="6" max="6" width="14.54296875" bestFit="1" customWidth="1"/>
    <col min="7" max="7" width="22.54296875" customWidth="1"/>
    <col min="8" max="8" width="15.54296875" customWidth="1"/>
    <col min="9" max="9" width="17.81640625" customWidth="1"/>
    <col min="10" max="10" width="14.453125" customWidth="1"/>
    <col min="11" max="11" width="15.54296875" customWidth="1"/>
    <col min="12" max="14" width="15.1796875" customWidth="1"/>
    <col min="15" max="15" width="14.81640625" customWidth="1"/>
    <col min="16" max="17" width="15.1796875" customWidth="1"/>
    <col min="18" max="18" width="16.1796875" customWidth="1"/>
    <col min="19" max="19" width="17.54296875" customWidth="1"/>
    <col min="20" max="20" width="14.453125" customWidth="1"/>
    <col min="21" max="21" width="17.54296875" customWidth="1"/>
  </cols>
  <sheetData>
    <row r="1" spans="1:13" ht="15.5" x14ac:dyDescent="0.35">
      <c r="A1" s="45" t="s">
        <v>85</v>
      </c>
      <c r="B1" s="45"/>
      <c r="C1" s="45"/>
      <c r="D1" s="46"/>
      <c r="E1" s="46"/>
      <c r="F1" s="46"/>
      <c r="G1" s="46"/>
      <c r="H1" s="46"/>
      <c r="I1" s="46"/>
      <c r="J1" s="46"/>
      <c r="K1" s="46"/>
      <c r="L1" s="46"/>
      <c r="M1" s="46"/>
    </row>
    <row r="2" spans="1:13" ht="15.5" x14ac:dyDescent="0.35">
      <c r="A2" s="20" t="s">
        <v>69</v>
      </c>
      <c r="B2" s="45"/>
      <c r="C2" s="45"/>
      <c r="D2" s="46"/>
      <c r="E2" s="46"/>
      <c r="F2" s="46"/>
      <c r="G2" s="46"/>
      <c r="H2" s="46"/>
      <c r="I2" s="46"/>
      <c r="J2" s="46"/>
      <c r="K2" s="46"/>
      <c r="L2" s="46"/>
      <c r="M2" s="46"/>
    </row>
    <row r="3" spans="1:13" s="2" customFormat="1" x14ac:dyDescent="0.35">
      <c r="A3" s="20" t="s">
        <v>58</v>
      </c>
    </row>
    <row r="4" spans="1:13" s="23" customFormat="1" x14ac:dyDescent="0.35">
      <c r="A4" s="47" t="s">
        <v>84</v>
      </c>
    </row>
    <row r="5" spans="1:13" ht="60" customHeight="1" x14ac:dyDescent="0.35">
      <c r="A5" s="48" t="s">
        <v>26</v>
      </c>
      <c r="B5" s="48" t="s">
        <v>27</v>
      </c>
      <c r="C5" s="49" t="s">
        <v>176</v>
      </c>
      <c r="D5" s="49" t="s">
        <v>177</v>
      </c>
      <c r="F5" s="50"/>
      <c r="G5" s="50"/>
      <c r="H5" s="50"/>
      <c r="I5" s="50"/>
      <c r="J5" s="50"/>
      <c r="K5" s="50"/>
      <c r="L5" s="50"/>
      <c r="M5" s="50"/>
    </row>
    <row r="6" spans="1:13" ht="26.5" customHeight="1" x14ac:dyDescent="0.35">
      <c r="A6" s="161">
        <v>45354</v>
      </c>
      <c r="B6" s="51" t="s">
        <v>9</v>
      </c>
      <c r="C6" s="51">
        <v>2</v>
      </c>
      <c r="D6" s="52">
        <v>1</v>
      </c>
      <c r="F6" s="50"/>
      <c r="G6" s="50"/>
      <c r="H6" s="50"/>
      <c r="I6" s="50"/>
      <c r="J6" s="50"/>
      <c r="K6" s="50"/>
      <c r="L6" s="50"/>
      <c r="M6" s="50"/>
    </row>
    <row r="7" spans="1:13" ht="26.5" customHeight="1" x14ac:dyDescent="0.35">
      <c r="A7" s="166"/>
      <c r="B7" s="51"/>
      <c r="C7" s="51"/>
      <c r="D7" s="52"/>
      <c r="F7" s="50"/>
      <c r="G7" s="50"/>
      <c r="H7" s="50"/>
      <c r="I7" s="50"/>
      <c r="J7" s="50"/>
      <c r="K7" s="50"/>
      <c r="L7" s="50"/>
      <c r="M7" s="50"/>
    </row>
    <row r="8" spans="1:13" s="3" customFormat="1" ht="78.5" x14ac:dyDescent="0.35">
      <c r="A8" s="29" t="s">
        <v>160</v>
      </c>
      <c r="B8" s="162" t="s">
        <v>68</v>
      </c>
      <c r="C8" s="162" t="s">
        <v>67</v>
      </c>
      <c r="D8" s="162" t="s">
        <v>66</v>
      </c>
      <c r="E8" s="163" t="s">
        <v>104</v>
      </c>
      <c r="F8" s="53" t="s">
        <v>178</v>
      </c>
      <c r="G8" s="30" t="s">
        <v>337</v>
      </c>
      <c r="H8" s="30" t="s">
        <v>338</v>
      </c>
    </row>
    <row r="9" spans="1:13" s="3" customFormat="1" ht="26" x14ac:dyDescent="0.35">
      <c r="A9" s="218" t="s">
        <v>339</v>
      </c>
      <c r="B9" s="164" t="s">
        <v>340</v>
      </c>
      <c r="C9" s="167">
        <v>45352</v>
      </c>
      <c r="D9" s="218" t="s">
        <v>341</v>
      </c>
      <c r="E9" s="165">
        <v>20969020</v>
      </c>
      <c r="F9" s="165">
        <v>20969020</v>
      </c>
      <c r="G9" s="123">
        <f>(E9-F9)/F9</f>
        <v>0</v>
      </c>
      <c r="H9" s="221" t="s">
        <v>342</v>
      </c>
    </row>
    <row r="10" spans="1:13" s="3" customFormat="1" x14ac:dyDescent="0.35">
      <c r="A10" s="219"/>
      <c r="B10" s="164" t="s">
        <v>43</v>
      </c>
      <c r="C10" s="167">
        <v>45352</v>
      </c>
      <c r="D10" s="219"/>
      <c r="E10" s="165">
        <v>91</v>
      </c>
      <c r="F10" s="165">
        <v>64</v>
      </c>
      <c r="G10" s="123">
        <f t="shared" ref="G10:G29" si="0">(E10-F10)/F10</f>
        <v>0.421875</v>
      </c>
      <c r="H10" s="222"/>
    </row>
    <row r="11" spans="1:13" s="3" customFormat="1" x14ac:dyDescent="0.35">
      <c r="A11" s="219"/>
      <c r="B11" s="164" t="s">
        <v>343</v>
      </c>
      <c r="C11" s="167">
        <v>45352</v>
      </c>
      <c r="D11" s="219"/>
      <c r="E11" s="165">
        <v>91</v>
      </c>
      <c r="F11" s="165">
        <v>64</v>
      </c>
      <c r="G11" s="123">
        <f t="shared" si="0"/>
        <v>0.421875</v>
      </c>
      <c r="H11" s="222"/>
    </row>
    <row r="12" spans="1:13" s="3" customFormat="1" x14ac:dyDescent="0.35">
      <c r="A12" s="219"/>
      <c r="B12" s="164" t="s">
        <v>344</v>
      </c>
      <c r="C12" s="167">
        <v>45352</v>
      </c>
      <c r="D12" s="219"/>
      <c r="E12" s="165">
        <v>91</v>
      </c>
      <c r="F12" s="165">
        <v>64</v>
      </c>
      <c r="G12" s="123">
        <f t="shared" si="0"/>
        <v>0.421875</v>
      </c>
      <c r="H12" s="222"/>
    </row>
    <row r="13" spans="1:13" s="3" customFormat="1" ht="26" x14ac:dyDescent="0.35">
      <c r="A13" s="219"/>
      <c r="B13" s="164" t="s">
        <v>345</v>
      </c>
      <c r="C13" s="167">
        <v>45352</v>
      </c>
      <c r="D13" s="219"/>
      <c r="E13" s="165">
        <v>91</v>
      </c>
      <c r="F13" s="165">
        <v>64</v>
      </c>
      <c r="G13" s="123">
        <f t="shared" si="0"/>
        <v>0.421875</v>
      </c>
      <c r="H13" s="222"/>
    </row>
    <row r="14" spans="1:13" s="3" customFormat="1" x14ac:dyDescent="0.35">
      <c r="A14" s="219"/>
      <c r="B14" s="164" t="s">
        <v>346</v>
      </c>
      <c r="C14" s="167">
        <v>45352</v>
      </c>
      <c r="D14" s="219"/>
      <c r="E14" s="165">
        <v>91</v>
      </c>
      <c r="F14" s="165">
        <v>64</v>
      </c>
      <c r="G14" s="123">
        <f t="shared" si="0"/>
        <v>0.421875</v>
      </c>
      <c r="H14" s="222"/>
    </row>
    <row r="15" spans="1:13" s="3" customFormat="1" x14ac:dyDescent="0.35">
      <c r="A15" s="219"/>
      <c r="B15" s="164" t="s">
        <v>347</v>
      </c>
      <c r="C15" s="167">
        <v>45352</v>
      </c>
      <c r="D15" s="219"/>
      <c r="E15" s="165">
        <v>91</v>
      </c>
      <c r="F15" s="165">
        <v>64</v>
      </c>
      <c r="G15" s="123">
        <f t="shared" si="0"/>
        <v>0.421875</v>
      </c>
      <c r="H15" s="222"/>
    </row>
    <row r="16" spans="1:13" s="3" customFormat="1" x14ac:dyDescent="0.35">
      <c r="A16" s="219"/>
      <c r="B16" s="164" t="s">
        <v>348</v>
      </c>
      <c r="C16" s="167">
        <v>45352</v>
      </c>
      <c r="D16" s="219"/>
      <c r="E16" s="165">
        <v>91</v>
      </c>
      <c r="F16" s="165">
        <v>64</v>
      </c>
      <c r="G16" s="123">
        <f t="shared" si="0"/>
        <v>0.421875</v>
      </c>
      <c r="H16" s="222"/>
    </row>
    <row r="17" spans="1:19" s="3" customFormat="1" x14ac:dyDescent="0.35">
      <c r="A17" s="219"/>
      <c r="B17" s="164" t="s">
        <v>349</v>
      </c>
      <c r="C17" s="167">
        <v>45352</v>
      </c>
      <c r="D17" s="219"/>
      <c r="E17" s="165">
        <v>91</v>
      </c>
      <c r="F17" s="165">
        <v>64</v>
      </c>
      <c r="G17" s="123">
        <f t="shared" si="0"/>
        <v>0.421875</v>
      </c>
      <c r="H17" s="222"/>
    </row>
    <row r="18" spans="1:19" s="3" customFormat="1" x14ac:dyDescent="0.35">
      <c r="A18" s="219"/>
      <c r="B18" s="164" t="s">
        <v>350</v>
      </c>
      <c r="C18" s="167">
        <v>45352</v>
      </c>
      <c r="D18" s="219"/>
      <c r="E18" s="165">
        <v>91</v>
      </c>
      <c r="F18" s="165">
        <v>64</v>
      </c>
      <c r="G18" s="123">
        <f t="shared" si="0"/>
        <v>0.421875</v>
      </c>
      <c r="H18" s="222"/>
    </row>
    <row r="19" spans="1:19" s="3" customFormat="1" x14ac:dyDescent="0.35">
      <c r="A19" s="219"/>
      <c r="B19" s="164" t="s">
        <v>351</v>
      </c>
      <c r="C19" s="167">
        <v>45352</v>
      </c>
      <c r="D19" s="219"/>
      <c r="E19" s="165">
        <v>91</v>
      </c>
      <c r="F19" s="165">
        <v>64</v>
      </c>
      <c r="G19" s="123">
        <f t="shared" si="0"/>
        <v>0.421875</v>
      </c>
      <c r="H19" s="222"/>
    </row>
    <row r="20" spans="1:19" s="3" customFormat="1" x14ac:dyDescent="0.35">
      <c r="A20" s="219"/>
      <c r="B20" s="164" t="s">
        <v>352</v>
      </c>
      <c r="C20" s="167">
        <v>45352</v>
      </c>
      <c r="D20" s="219"/>
      <c r="E20" s="165">
        <v>91</v>
      </c>
      <c r="F20" s="165">
        <v>64</v>
      </c>
      <c r="G20" s="123">
        <f t="shared" si="0"/>
        <v>0.421875</v>
      </c>
      <c r="H20" s="222"/>
    </row>
    <row r="21" spans="1:19" s="3" customFormat="1" ht="26" x14ac:dyDescent="0.35">
      <c r="A21" s="219"/>
      <c r="B21" s="164" t="s">
        <v>353</v>
      </c>
      <c r="C21" s="167">
        <v>45352</v>
      </c>
      <c r="D21" s="219"/>
      <c r="E21" s="165">
        <v>91</v>
      </c>
      <c r="F21" s="165">
        <v>64</v>
      </c>
      <c r="G21" s="123">
        <f t="shared" si="0"/>
        <v>0.421875</v>
      </c>
      <c r="H21" s="222"/>
    </row>
    <row r="22" spans="1:19" s="3" customFormat="1" x14ac:dyDescent="0.35">
      <c r="A22" s="219"/>
      <c r="B22" s="164" t="s">
        <v>354</v>
      </c>
      <c r="C22" s="167">
        <v>45352</v>
      </c>
      <c r="D22" s="219"/>
      <c r="E22" s="165">
        <v>91</v>
      </c>
      <c r="F22" s="165">
        <v>64</v>
      </c>
      <c r="G22" s="123">
        <f t="shared" si="0"/>
        <v>0.421875</v>
      </c>
      <c r="H22" s="222"/>
    </row>
    <row r="23" spans="1:19" s="3" customFormat="1" x14ac:dyDescent="0.35">
      <c r="A23" s="220"/>
      <c r="B23" s="164" t="s">
        <v>355</v>
      </c>
      <c r="C23" s="167">
        <v>45352</v>
      </c>
      <c r="D23" s="220"/>
      <c r="E23" s="165">
        <v>91</v>
      </c>
      <c r="F23" s="165">
        <v>64</v>
      </c>
      <c r="G23" s="123">
        <f t="shared" si="0"/>
        <v>0.421875</v>
      </c>
      <c r="H23" s="223"/>
    </row>
    <row r="24" spans="1:19" s="3" customFormat="1" x14ac:dyDescent="0.35">
      <c r="A24" s="218" t="s">
        <v>356</v>
      </c>
      <c r="B24" s="164" t="s">
        <v>351</v>
      </c>
      <c r="C24" s="167">
        <v>45352</v>
      </c>
      <c r="D24" s="218" t="s">
        <v>357</v>
      </c>
      <c r="E24" s="117">
        <v>84</v>
      </c>
      <c r="F24" s="117">
        <v>73</v>
      </c>
      <c r="G24" s="123">
        <f t="shared" si="0"/>
        <v>0.15068493150684931</v>
      </c>
      <c r="H24" s="221">
        <v>2.585</v>
      </c>
    </row>
    <row r="25" spans="1:19" s="3" customFormat="1" x14ac:dyDescent="0.35">
      <c r="A25" s="219"/>
      <c r="B25" s="164" t="s">
        <v>343</v>
      </c>
      <c r="C25" s="167">
        <v>45352</v>
      </c>
      <c r="D25" s="219"/>
      <c r="E25" s="117">
        <v>84</v>
      </c>
      <c r="F25" s="117">
        <v>73</v>
      </c>
      <c r="G25" s="123">
        <f t="shared" si="0"/>
        <v>0.15068493150684931</v>
      </c>
      <c r="H25" s="222"/>
    </row>
    <row r="26" spans="1:19" s="3" customFormat="1" x14ac:dyDescent="0.35">
      <c r="A26" s="219"/>
      <c r="B26" s="164" t="s">
        <v>350</v>
      </c>
      <c r="C26" s="167">
        <v>45352</v>
      </c>
      <c r="D26" s="219"/>
      <c r="E26" s="117">
        <v>84</v>
      </c>
      <c r="F26" s="117">
        <v>73</v>
      </c>
      <c r="G26" s="123">
        <f t="shared" si="0"/>
        <v>0.15068493150684931</v>
      </c>
      <c r="H26" s="222"/>
    </row>
    <row r="27" spans="1:19" s="3" customFormat="1" x14ac:dyDescent="0.35">
      <c r="A27" s="219"/>
      <c r="B27" s="164" t="s">
        <v>352</v>
      </c>
      <c r="C27" s="167">
        <v>45352</v>
      </c>
      <c r="D27" s="219"/>
      <c r="E27" s="117">
        <v>84</v>
      </c>
      <c r="F27" s="117">
        <v>73</v>
      </c>
      <c r="G27" s="123">
        <f t="shared" si="0"/>
        <v>0.15068493150684931</v>
      </c>
      <c r="H27" s="222"/>
    </row>
    <row r="28" spans="1:19" s="3" customFormat="1" x14ac:dyDescent="0.35">
      <c r="A28" s="219"/>
      <c r="B28" s="164" t="s">
        <v>43</v>
      </c>
      <c r="C28" s="167">
        <v>45352</v>
      </c>
      <c r="D28" s="219"/>
      <c r="E28" s="117">
        <v>84</v>
      </c>
      <c r="F28" s="117">
        <v>73</v>
      </c>
      <c r="G28" s="123">
        <f t="shared" si="0"/>
        <v>0.15068493150684931</v>
      </c>
      <c r="H28" s="222"/>
    </row>
    <row r="29" spans="1:19" s="3" customFormat="1" x14ac:dyDescent="0.35">
      <c r="A29" s="220"/>
      <c r="B29" s="164" t="s">
        <v>355</v>
      </c>
      <c r="C29" s="167">
        <v>45352</v>
      </c>
      <c r="D29" s="220"/>
      <c r="E29" s="117">
        <v>84</v>
      </c>
      <c r="F29" s="117">
        <v>73</v>
      </c>
      <c r="G29" s="123">
        <f t="shared" si="0"/>
        <v>0.15068493150684931</v>
      </c>
      <c r="H29" s="223"/>
    </row>
    <row r="30" spans="1:19" x14ac:dyDescent="0.35">
      <c r="A30" s="50"/>
      <c r="B30" s="50"/>
      <c r="C30" s="50"/>
      <c r="D30" s="50"/>
      <c r="E30" s="50"/>
      <c r="F30" s="50"/>
      <c r="G30" s="50"/>
    </row>
    <row r="31" spans="1:19" ht="15.5" x14ac:dyDescent="0.35">
      <c r="A31" s="24" t="s">
        <v>139</v>
      </c>
      <c r="B31" s="213" t="s">
        <v>163</v>
      </c>
      <c r="C31" s="214"/>
      <c r="D31" s="214"/>
      <c r="E31" s="214"/>
      <c r="F31" s="214"/>
      <c r="G31" s="214"/>
      <c r="H31" s="214"/>
      <c r="I31" s="214"/>
      <c r="J31" s="214"/>
      <c r="K31" s="214"/>
      <c r="L31" s="214"/>
      <c r="M31" s="214"/>
      <c r="N31" s="214"/>
      <c r="O31" s="214"/>
      <c r="P31" s="214"/>
      <c r="Q31" s="214"/>
      <c r="R31" s="214"/>
      <c r="S31" s="214"/>
    </row>
    <row r="32" spans="1:19" ht="84.65" customHeight="1" x14ac:dyDescent="0.35">
      <c r="A32" s="27" t="s">
        <v>140</v>
      </c>
      <c r="B32" s="183" t="s">
        <v>155</v>
      </c>
      <c r="C32" s="217"/>
      <c r="D32" s="215" t="s">
        <v>141</v>
      </c>
      <c r="E32" s="216"/>
      <c r="F32" s="183" t="s">
        <v>142</v>
      </c>
      <c r="G32" s="217"/>
      <c r="H32" s="183" t="s">
        <v>143</v>
      </c>
      <c r="I32" s="217"/>
      <c r="J32" s="183" t="s">
        <v>144</v>
      </c>
      <c r="K32" s="217"/>
      <c r="L32" s="183" t="s">
        <v>145</v>
      </c>
      <c r="M32" s="217"/>
      <c r="N32" s="215" t="s">
        <v>146</v>
      </c>
      <c r="O32" s="216"/>
      <c r="P32" s="215" t="s">
        <v>156</v>
      </c>
      <c r="Q32" s="216"/>
      <c r="R32" s="215" t="s">
        <v>147</v>
      </c>
      <c r="S32" s="216"/>
    </row>
    <row r="33" spans="1:19" ht="52.5" x14ac:dyDescent="0.35">
      <c r="A33" s="29" t="s">
        <v>160</v>
      </c>
      <c r="B33" s="32" t="s">
        <v>151</v>
      </c>
      <c r="C33" s="32" t="s">
        <v>150</v>
      </c>
      <c r="D33" s="32" t="s">
        <v>151</v>
      </c>
      <c r="E33" s="32" t="s">
        <v>150</v>
      </c>
      <c r="F33" s="32" t="s">
        <v>151</v>
      </c>
      <c r="G33" s="32" t="s">
        <v>150</v>
      </c>
      <c r="H33" s="32" t="s">
        <v>151</v>
      </c>
      <c r="I33" s="32" t="s">
        <v>150</v>
      </c>
      <c r="J33" s="32" t="s">
        <v>151</v>
      </c>
      <c r="K33" s="32" t="s">
        <v>150</v>
      </c>
      <c r="L33" s="32" t="s">
        <v>151</v>
      </c>
      <c r="M33" s="32" t="s">
        <v>150</v>
      </c>
      <c r="N33" s="32" t="s">
        <v>151</v>
      </c>
      <c r="O33" s="32" t="s">
        <v>150</v>
      </c>
      <c r="P33" s="32" t="s">
        <v>151</v>
      </c>
      <c r="Q33" s="32" t="s">
        <v>150</v>
      </c>
      <c r="R33" s="32" t="s">
        <v>151</v>
      </c>
      <c r="S33" s="32" t="s">
        <v>150</v>
      </c>
    </row>
    <row r="34" spans="1:19" x14ac:dyDescent="0.35">
      <c r="A34" s="31" t="s">
        <v>339</v>
      </c>
      <c r="B34" s="137">
        <v>1</v>
      </c>
      <c r="C34" s="137">
        <v>0</v>
      </c>
      <c r="D34" s="137">
        <v>1</v>
      </c>
      <c r="E34" s="137">
        <v>0</v>
      </c>
      <c r="F34" s="137">
        <v>1</v>
      </c>
      <c r="G34" s="137">
        <v>0</v>
      </c>
      <c r="H34" s="137">
        <v>1</v>
      </c>
      <c r="I34" s="137">
        <v>0</v>
      </c>
      <c r="J34" s="137">
        <v>1</v>
      </c>
      <c r="K34" s="137">
        <v>0</v>
      </c>
      <c r="L34" s="137">
        <v>1</v>
      </c>
      <c r="M34" s="137">
        <v>0</v>
      </c>
      <c r="N34" s="33"/>
      <c r="O34" s="33"/>
      <c r="P34" s="33"/>
      <c r="Q34" s="33"/>
      <c r="R34" s="33"/>
      <c r="S34" s="33"/>
    </row>
    <row r="35" spans="1:19" x14ac:dyDescent="0.35">
      <c r="A35" s="31" t="s">
        <v>356</v>
      </c>
      <c r="B35" s="137">
        <v>1</v>
      </c>
      <c r="C35" s="137">
        <v>0</v>
      </c>
      <c r="D35" s="137">
        <v>1</v>
      </c>
      <c r="E35" s="137">
        <v>0</v>
      </c>
      <c r="F35" s="137">
        <v>1</v>
      </c>
      <c r="G35" s="137">
        <v>0</v>
      </c>
      <c r="H35" s="137">
        <v>1</v>
      </c>
      <c r="I35" s="137">
        <v>0</v>
      </c>
      <c r="J35" s="137">
        <v>1</v>
      </c>
      <c r="K35" s="137">
        <v>0</v>
      </c>
      <c r="L35" s="137">
        <v>1</v>
      </c>
      <c r="M35" s="137">
        <v>0</v>
      </c>
      <c r="N35" s="33"/>
      <c r="O35" s="33"/>
      <c r="P35" s="33"/>
      <c r="Q35" s="33"/>
      <c r="R35" s="33"/>
      <c r="S35" s="33"/>
    </row>
    <row r="36" spans="1:19" x14ac:dyDescent="0.35">
      <c r="A36" s="31"/>
      <c r="B36" s="33"/>
      <c r="C36" s="33"/>
      <c r="D36" s="33"/>
      <c r="E36" s="33"/>
      <c r="F36" s="33"/>
      <c r="G36" s="33"/>
      <c r="H36" s="33"/>
      <c r="I36" s="33"/>
      <c r="J36" s="33"/>
      <c r="K36" s="33"/>
      <c r="L36" s="33"/>
      <c r="M36" s="33"/>
      <c r="N36" s="33"/>
      <c r="O36" s="33"/>
      <c r="P36" s="33"/>
      <c r="Q36" s="33"/>
      <c r="R36" s="33"/>
      <c r="S36" s="33"/>
    </row>
    <row r="37" spans="1:19" x14ac:dyDescent="0.35">
      <c r="A37" s="31"/>
      <c r="B37" s="33"/>
      <c r="C37" s="33"/>
      <c r="D37" s="33"/>
      <c r="E37" s="33"/>
      <c r="F37" s="33"/>
      <c r="G37" s="33"/>
      <c r="H37" s="33"/>
      <c r="I37" s="33"/>
      <c r="J37" s="33"/>
      <c r="K37" s="33"/>
      <c r="L37" s="33"/>
      <c r="M37" s="33"/>
      <c r="N37" s="33"/>
      <c r="O37" s="33"/>
      <c r="P37" s="33"/>
      <c r="Q37" s="33"/>
      <c r="R37" s="33"/>
      <c r="S37" s="33"/>
    </row>
    <row r="38" spans="1:19" x14ac:dyDescent="0.35">
      <c r="A38" s="31"/>
      <c r="B38" s="33"/>
      <c r="C38" s="33"/>
      <c r="D38" s="33"/>
      <c r="E38" s="33"/>
      <c r="F38" s="33"/>
      <c r="G38" s="33"/>
      <c r="H38" s="33"/>
      <c r="I38" s="33"/>
      <c r="J38" s="33"/>
      <c r="K38" s="33"/>
      <c r="L38" s="33"/>
      <c r="M38" s="33"/>
      <c r="N38" s="33"/>
      <c r="O38" s="33"/>
      <c r="P38" s="33"/>
      <c r="Q38" s="33"/>
      <c r="R38" s="33"/>
      <c r="S38" s="33"/>
    </row>
    <row r="39" spans="1:19" x14ac:dyDescent="0.35">
      <c r="A39" s="31"/>
      <c r="B39" s="33"/>
      <c r="C39" s="33"/>
      <c r="D39" s="33"/>
      <c r="E39" s="33"/>
      <c r="F39" s="33"/>
      <c r="G39" s="33"/>
      <c r="H39" s="33"/>
      <c r="I39" s="33"/>
      <c r="J39" s="33"/>
      <c r="K39" s="33"/>
      <c r="L39" s="33"/>
      <c r="M39" s="33"/>
      <c r="N39" s="33"/>
      <c r="O39" s="33"/>
      <c r="P39" s="33"/>
      <c r="Q39" s="33"/>
      <c r="R39" s="33"/>
      <c r="S39" s="33"/>
    </row>
    <row r="40" spans="1:19" x14ac:dyDescent="0.35">
      <c r="A40" s="31"/>
      <c r="B40" s="33"/>
      <c r="C40" s="33"/>
      <c r="D40" s="33"/>
      <c r="E40" s="33"/>
      <c r="F40" s="33"/>
      <c r="G40" s="33"/>
      <c r="H40" s="33"/>
      <c r="I40" s="33"/>
      <c r="J40" s="33"/>
      <c r="K40" s="33"/>
      <c r="L40" s="33"/>
      <c r="M40" s="33"/>
      <c r="N40" s="33"/>
      <c r="O40" s="33"/>
      <c r="P40" s="33"/>
      <c r="Q40" s="33"/>
      <c r="R40" s="33"/>
      <c r="S40" s="33"/>
    </row>
    <row r="41" spans="1:19" x14ac:dyDescent="0.35">
      <c r="A41" s="31"/>
      <c r="B41" s="33"/>
      <c r="C41" s="33"/>
      <c r="D41" s="33"/>
      <c r="E41" s="33"/>
      <c r="F41" s="33"/>
      <c r="G41" s="33"/>
      <c r="H41" s="33"/>
      <c r="I41" s="33"/>
      <c r="J41" s="33"/>
      <c r="K41" s="33"/>
      <c r="L41" s="33"/>
      <c r="M41" s="33"/>
      <c r="N41" s="33"/>
      <c r="O41" s="33"/>
      <c r="P41" s="33"/>
      <c r="Q41" s="33"/>
      <c r="R41" s="33"/>
      <c r="S41" s="33"/>
    </row>
    <row r="42" spans="1:19" x14ac:dyDescent="0.35">
      <c r="A42" s="5" t="s">
        <v>65</v>
      </c>
      <c r="B42" s="7"/>
      <c r="C42" s="7"/>
      <c r="D42" s="56"/>
      <c r="E42" s="56"/>
      <c r="F42" s="56"/>
      <c r="G42" s="56"/>
      <c r="H42" s="56"/>
      <c r="I42" s="56"/>
      <c r="J42" s="56"/>
      <c r="K42" s="56"/>
      <c r="L42" s="56"/>
      <c r="M42" s="56"/>
    </row>
    <row r="43" spans="1:19" x14ac:dyDescent="0.35">
      <c r="A43" s="5" t="s">
        <v>32</v>
      </c>
      <c r="B43" s="7"/>
      <c r="C43" s="7"/>
      <c r="D43" s="56"/>
      <c r="E43" s="56"/>
      <c r="F43" s="56"/>
      <c r="G43" s="56"/>
      <c r="H43" s="56"/>
      <c r="I43" s="56"/>
      <c r="J43" s="56"/>
      <c r="K43" s="56"/>
      <c r="L43" s="56"/>
      <c r="M43" s="56"/>
    </row>
    <row r="44" spans="1:19" x14ac:dyDescent="0.35">
      <c r="A44" s="35" t="s">
        <v>149</v>
      </c>
      <c r="B44" s="7"/>
      <c r="C44" s="7"/>
      <c r="D44" s="56"/>
      <c r="E44" s="56"/>
      <c r="F44" s="56"/>
      <c r="G44" s="56"/>
      <c r="H44" s="56"/>
      <c r="I44" s="56"/>
      <c r="J44" s="56"/>
      <c r="K44" s="56"/>
      <c r="L44" s="56"/>
      <c r="M44" s="56"/>
    </row>
    <row r="45" spans="1:19" x14ac:dyDescent="0.35">
      <c r="A45" s="35" t="s">
        <v>107</v>
      </c>
      <c r="B45" s="7"/>
      <c r="C45" s="7"/>
      <c r="D45" s="56"/>
      <c r="E45" s="56"/>
      <c r="F45" s="56"/>
      <c r="G45" s="56"/>
      <c r="H45" s="56"/>
      <c r="I45" s="56"/>
      <c r="J45" s="56"/>
      <c r="K45" s="56"/>
      <c r="L45" s="56"/>
      <c r="M45" s="56"/>
    </row>
    <row r="46" spans="1:19" x14ac:dyDescent="0.35">
      <c r="A46" s="5" t="s">
        <v>105</v>
      </c>
      <c r="B46" s="7"/>
      <c r="C46" s="7"/>
      <c r="D46" s="56"/>
      <c r="E46" s="56"/>
      <c r="F46" s="56"/>
      <c r="G46" s="56"/>
      <c r="H46" s="56"/>
      <c r="I46" s="56"/>
      <c r="J46" s="56"/>
      <c r="K46" s="56"/>
      <c r="L46" s="56"/>
      <c r="M46" s="56"/>
    </row>
    <row r="47" spans="1:19" x14ac:dyDescent="0.35">
      <c r="A47" s="35" t="s">
        <v>154</v>
      </c>
    </row>
    <row r="48" spans="1:19" s="19" customFormat="1" x14ac:dyDescent="0.35">
      <c r="A48" s="36" t="s">
        <v>152</v>
      </c>
      <c r="B48" s="37"/>
      <c r="C48" s="37"/>
      <c r="D48" s="37"/>
    </row>
    <row r="49" spans="1:17" x14ac:dyDescent="0.35">
      <c r="A49" s="35" t="s">
        <v>148</v>
      </c>
      <c r="B49" s="57"/>
      <c r="C49" s="57"/>
      <c r="D49" s="57"/>
      <c r="E49" s="57"/>
      <c r="F49" s="57"/>
      <c r="G49" s="57"/>
      <c r="H49" s="57"/>
      <c r="I49" s="57"/>
      <c r="J49" s="57"/>
      <c r="K49" s="57"/>
      <c r="L49" s="57"/>
      <c r="M49" s="57"/>
    </row>
    <row r="50" spans="1:17" x14ac:dyDescent="0.35">
      <c r="A50" s="35"/>
      <c r="B50" s="57"/>
      <c r="C50" s="57"/>
      <c r="D50" s="57"/>
      <c r="E50" s="57"/>
      <c r="F50" s="57"/>
      <c r="G50" s="57"/>
      <c r="H50" s="57"/>
      <c r="I50" s="57"/>
      <c r="J50" s="57"/>
      <c r="K50" s="57"/>
      <c r="L50" s="57"/>
      <c r="M50" s="57"/>
    </row>
    <row r="51" spans="1:17" x14ac:dyDescent="0.35">
      <c r="A51" s="57"/>
      <c r="B51" s="57"/>
      <c r="C51" s="57"/>
      <c r="D51" s="57"/>
      <c r="E51" s="57"/>
      <c r="F51" s="57"/>
      <c r="G51" s="57"/>
      <c r="H51" s="57"/>
      <c r="I51" s="57"/>
      <c r="J51" s="57"/>
      <c r="K51" s="57"/>
      <c r="L51" s="57"/>
      <c r="M51" s="57"/>
    </row>
    <row r="52" spans="1:17" s="23" customFormat="1" x14ac:dyDescent="0.35">
      <c r="A52" s="21" t="s">
        <v>87</v>
      </c>
      <c r="B52" s="22"/>
      <c r="C52" s="22"/>
      <c r="D52" s="22"/>
      <c r="E52" s="22"/>
      <c r="F52" s="22"/>
      <c r="G52" s="22"/>
      <c r="H52" s="22"/>
      <c r="I52" s="22"/>
      <c r="J52" s="22"/>
      <c r="K52" s="22"/>
      <c r="L52" s="22"/>
      <c r="M52" s="22"/>
      <c r="N52" s="22"/>
      <c r="O52" s="22"/>
      <c r="P52" s="22"/>
      <c r="Q52" s="22"/>
    </row>
    <row r="53" spans="1:17" ht="40.5" customHeight="1" x14ac:dyDescent="0.35">
      <c r="A53" s="39" t="s">
        <v>26</v>
      </c>
      <c r="B53" s="24" t="s">
        <v>27</v>
      </c>
      <c r="C53" s="24" t="s">
        <v>164</v>
      </c>
      <c r="D53" s="58"/>
      <c r="E53" s="58"/>
      <c r="F53" s="58"/>
      <c r="G53" s="58"/>
      <c r="H53" s="58"/>
      <c r="I53" s="58"/>
      <c r="J53" s="58"/>
      <c r="K53" s="59"/>
      <c r="L53" s="59"/>
      <c r="M53" s="60"/>
      <c r="N53" s="3"/>
      <c r="O53" s="3"/>
      <c r="P53" s="3"/>
      <c r="Q53" s="3"/>
    </row>
    <row r="54" spans="1:17" ht="15.65" customHeight="1" x14ac:dyDescent="0.35">
      <c r="A54" s="168">
        <v>45354</v>
      </c>
      <c r="B54" s="61" t="s">
        <v>9</v>
      </c>
      <c r="C54" s="33" t="s">
        <v>301</v>
      </c>
      <c r="D54" s="58"/>
      <c r="E54" s="58"/>
      <c r="F54" s="58"/>
      <c r="G54" s="58"/>
      <c r="H54" s="58"/>
      <c r="I54" s="58"/>
      <c r="J54" s="60"/>
      <c r="K54" s="60"/>
      <c r="L54" s="3"/>
      <c r="M54" s="60"/>
      <c r="N54" s="3"/>
      <c r="O54" s="3"/>
      <c r="P54" s="3"/>
      <c r="Q54" s="3"/>
    </row>
    <row r="55" spans="1:17" ht="15" customHeight="1" x14ac:dyDescent="0.35">
      <c r="A55" s="3"/>
      <c r="B55" s="3"/>
      <c r="C55" s="3"/>
      <c r="D55" s="183" t="s">
        <v>64</v>
      </c>
      <c r="E55" s="184"/>
      <c r="F55" s="184"/>
      <c r="G55" s="184"/>
      <c r="H55" s="217"/>
      <c r="I55" s="183" t="s">
        <v>111</v>
      </c>
      <c r="J55" s="184"/>
      <c r="K55" s="184"/>
      <c r="L55" s="184"/>
      <c r="M55" s="184"/>
      <c r="N55" s="184"/>
      <c r="O55" s="184"/>
      <c r="P55" s="184"/>
      <c r="Q55" s="217"/>
    </row>
    <row r="56" spans="1:17" ht="65.5" x14ac:dyDescent="0.35">
      <c r="A56" s="29" t="s">
        <v>60</v>
      </c>
      <c r="B56" s="29" t="s">
        <v>61</v>
      </c>
      <c r="C56" s="29" t="s">
        <v>63</v>
      </c>
      <c r="D56" s="32" t="s">
        <v>165</v>
      </c>
      <c r="E56" s="32" t="s">
        <v>166</v>
      </c>
      <c r="F56" s="32" t="s">
        <v>167</v>
      </c>
      <c r="G56" s="32" t="s">
        <v>168</v>
      </c>
      <c r="H56" s="40" t="s">
        <v>169</v>
      </c>
      <c r="I56" s="32" t="s">
        <v>170</v>
      </c>
      <c r="J56" s="32" t="s">
        <v>101</v>
      </c>
      <c r="K56" s="40" t="s">
        <v>171</v>
      </c>
      <c r="L56" s="32" t="s">
        <v>172</v>
      </c>
      <c r="M56" s="32" t="s">
        <v>102</v>
      </c>
      <c r="N56" s="40" t="s">
        <v>173</v>
      </c>
      <c r="O56" s="32" t="s">
        <v>174</v>
      </c>
      <c r="P56" s="32" t="s">
        <v>103</v>
      </c>
      <c r="Q56" s="40" t="s">
        <v>175</v>
      </c>
    </row>
    <row r="57" spans="1:17" x14ac:dyDescent="0.35">
      <c r="A57" s="61"/>
      <c r="B57" s="61" t="s">
        <v>339</v>
      </c>
      <c r="C57" s="62" t="s">
        <v>358</v>
      </c>
      <c r="D57" s="33">
        <v>19</v>
      </c>
      <c r="E57" s="142">
        <v>1714.1294799999996</v>
      </c>
      <c r="F57" s="33">
        <f>'[4]2(Products)'!$F$51+'[3]2(Products)'!$F$70+'[2]2(Products)'!$F$70+'[1]2(Products)'!$F$70</f>
        <v>4396</v>
      </c>
      <c r="G57" s="33">
        <f>1329+1991+1352+1520</f>
        <v>6192</v>
      </c>
      <c r="H57" s="143">
        <f>(F57-G57)/G57</f>
        <v>-0.2900516795865633</v>
      </c>
      <c r="I57" s="33" t="s">
        <v>299</v>
      </c>
      <c r="J57" s="33" t="s">
        <v>299</v>
      </c>
      <c r="K57" s="33" t="s">
        <v>299</v>
      </c>
      <c r="L57" s="33">
        <f>'[4]2(Products)'!$L$51+'[3]2(Products)'!$L$70+'[2]2(Products)'!$L$70+'[1]2(Products)'!$L$70</f>
        <v>1925214</v>
      </c>
      <c r="M57" s="33" t="s">
        <v>299</v>
      </c>
      <c r="N57" s="33" t="s">
        <v>299</v>
      </c>
      <c r="O57" s="33" t="s">
        <v>299</v>
      </c>
      <c r="P57" s="33" t="s">
        <v>299</v>
      </c>
      <c r="Q57" s="33" t="s">
        <v>299</v>
      </c>
    </row>
    <row r="58" spans="1:17" x14ac:dyDescent="0.35">
      <c r="A58" s="61"/>
      <c r="B58" s="61" t="s">
        <v>356</v>
      </c>
      <c r="C58" s="62" t="s">
        <v>359</v>
      </c>
      <c r="D58" s="33">
        <v>18</v>
      </c>
      <c r="E58" s="142">
        <v>373.53802000000002</v>
      </c>
      <c r="F58" s="33">
        <f>'[4]2(Products)'!$F$52+'[3]2(Products)'!$F$71+'[2]2(Products)'!$F$71+'[1]2(Products)'!$F$71</f>
        <v>2827</v>
      </c>
      <c r="G58" s="33">
        <f>815+735+279+459</f>
        <v>2288</v>
      </c>
      <c r="H58" s="143">
        <f>(F58-G58)/G58</f>
        <v>0.23557692307692307</v>
      </c>
      <c r="I58" s="33" t="s">
        <v>299</v>
      </c>
      <c r="J58" s="33" t="s">
        <v>299</v>
      </c>
      <c r="K58" s="33" t="s">
        <v>299</v>
      </c>
      <c r="L58" s="33">
        <f>'[4]2(Products)'!$L$52+'[3]2(Products)'!$L$71+'[2]2(Products)'!$L$71+'[1]2(Products)'!$L$71</f>
        <v>946390</v>
      </c>
      <c r="M58" s="33" t="s">
        <v>299</v>
      </c>
      <c r="N58" s="33" t="s">
        <v>299</v>
      </c>
      <c r="O58" s="33" t="s">
        <v>299</v>
      </c>
      <c r="P58" s="33" t="s">
        <v>299</v>
      </c>
      <c r="Q58" s="33" t="s">
        <v>299</v>
      </c>
    </row>
    <row r="59" spans="1:17" x14ac:dyDescent="0.35">
      <c r="A59" s="35" t="s">
        <v>108</v>
      </c>
      <c r="B59" s="5"/>
      <c r="C59" s="58"/>
      <c r="D59" s="58"/>
      <c r="E59" s="58"/>
      <c r="F59" s="58"/>
      <c r="G59" s="58"/>
      <c r="H59" s="58"/>
      <c r="I59" s="58"/>
      <c r="J59" s="58"/>
      <c r="K59" s="58"/>
      <c r="L59" s="3"/>
      <c r="M59" s="58"/>
      <c r="N59" s="3"/>
      <c r="O59" s="3"/>
      <c r="P59" s="3"/>
      <c r="Q59" s="3"/>
    </row>
    <row r="60" spans="1:17" x14ac:dyDescent="0.35">
      <c r="A60" s="35" t="s">
        <v>109</v>
      </c>
      <c r="B60" s="5"/>
      <c r="C60" s="58"/>
      <c r="D60" s="58"/>
      <c r="E60" s="58"/>
      <c r="F60" s="58"/>
      <c r="G60" s="58"/>
      <c r="H60" s="58"/>
      <c r="I60" s="58"/>
      <c r="J60" s="58"/>
      <c r="K60" s="58"/>
      <c r="L60" s="3"/>
      <c r="M60" s="58"/>
      <c r="N60" s="3"/>
      <c r="O60" s="3"/>
      <c r="P60" s="3"/>
      <c r="Q60" s="3"/>
    </row>
    <row r="61" spans="1:17" x14ac:dyDescent="0.35">
      <c r="A61" s="35" t="s">
        <v>110</v>
      </c>
      <c r="B61" s="5"/>
      <c r="C61" s="58"/>
      <c r="D61" s="58"/>
      <c r="E61" s="58"/>
      <c r="F61" s="58"/>
      <c r="G61" s="58"/>
      <c r="H61" s="58"/>
      <c r="I61" s="58"/>
      <c r="J61" s="58"/>
      <c r="K61" s="58"/>
      <c r="L61" s="58"/>
      <c r="M61" s="58"/>
      <c r="N61" s="3"/>
      <c r="O61" s="3"/>
      <c r="P61" s="3"/>
      <c r="Q61" s="3"/>
    </row>
    <row r="62" spans="1:17" x14ac:dyDescent="0.35">
      <c r="A62" s="35" t="s">
        <v>113</v>
      </c>
      <c r="B62" s="5"/>
      <c r="C62" s="58"/>
      <c r="D62" s="58"/>
      <c r="E62" s="58"/>
      <c r="F62" s="58"/>
      <c r="G62" s="58"/>
      <c r="H62" s="58"/>
      <c r="I62" s="58"/>
      <c r="J62" s="58"/>
      <c r="K62" s="58"/>
      <c r="L62" s="58"/>
      <c r="M62" s="58"/>
      <c r="N62" s="3"/>
      <c r="O62" s="3"/>
      <c r="P62" s="3"/>
      <c r="Q62" s="3"/>
    </row>
    <row r="63" spans="1:17" x14ac:dyDescent="0.35">
      <c r="A63" s="35" t="s">
        <v>107</v>
      </c>
      <c r="B63" s="5"/>
      <c r="C63" s="58"/>
      <c r="D63" s="58"/>
      <c r="E63" s="58"/>
      <c r="F63" s="58"/>
      <c r="G63" s="58"/>
      <c r="H63" s="58"/>
      <c r="I63" s="58"/>
      <c r="J63" s="58"/>
      <c r="K63" s="58"/>
      <c r="L63" s="58"/>
      <c r="M63" s="58"/>
      <c r="N63" s="3"/>
      <c r="O63" s="3"/>
      <c r="P63" s="3"/>
      <c r="Q63" s="3"/>
    </row>
    <row r="64" spans="1:17" x14ac:dyDescent="0.35">
      <c r="A64" s="35"/>
      <c r="B64" s="5"/>
      <c r="C64" s="58"/>
      <c r="D64" s="58"/>
      <c r="E64" s="58"/>
      <c r="F64" s="58"/>
      <c r="G64" s="58"/>
      <c r="H64" s="58"/>
      <c r="I64" s="58"/>
      <c r="J64" s="58"/>
      <c r="K64" s="58"/>
      <c r="L64" s="58"/>
      <c r="M64" s="58"/>
      <c r="N64" s="3"/>
      <c r="O64" s="3"/>
      <c r="P64" s="3"/>
      <c r="Q64" s="3"/>
    </row>
    <row r="65" spans="1:17" x14ac:dyDescent="0.35">
      <c r="A65" s="5"/>
      <c r="B65" s="5"/>
      <c r="C65" s="58"/>
      <c r="D65" s="58"/>
      <c r="E65" s="58"/>
      <c r="F65" s="58"/>
      <c r="G65" s="58"/>
      <c r="H65" s="58"/>
      <c r="I65" s="58"/>
      <c r="J65" s="58"/>
      <c r="K65" s="58"/>
      <c r="L65" s="58"/>
      <c r="M65" s="58"/>
      <c r="N65" s="3"/>
      <c r="O65" s="3"/>
      <c r="P65" s="3"/>
      <c r="Q65" s="3"/>
    </row>
    <row r="66" spans="1:17" x14ac:dyDescent="0.35">
      <c r="A66" s="21" t="s">
        <v>62</v>
      </c>
      <c r="B66" s="42"/>
      <c r="C66" s="63"/>
      <c r="D66" s="64"/>
      <c r="E66" s="64"/>
      <c r="F66" s="64"/>
      <c r="G66" s="64"/>
      <c r="H66" s="64"/>
      <c r="I66" s="64"/>
      <c r="J66" s="64"/>
      <c r="K66" s="64"/>
      <c r="L66" s="64"/>
      <c r="M66" s="64"/>
      <c r="N66" s="3"/>
      <c r="O66" s="3"/>
      <c r="P66" s="3"/>
      <c r="Q66" s="3"/>
    </row>
    <row r="67" spans="1:17" ht="156" x14ac:dyDescent="0.35">
      <c r="A67" s="43" t="s">
        <v>90</v>
      </c>
      <c r="B67" s="43" t="s">
        <v>360</v>
      </c>
      <c r="C67" s="58"/>
      <c r="D67" s="58"/>
      <c r="E67" s="58"/>
      <c r="F67" s="58"/>
      <c r="G67" s="58"/>
      <c r="H67" s="58"/>
      <c r="I67" s="58"/>
      <c r="J67" s="58"/>
      <c r="K67" s="58"/>
      <c r="L67" s="58"/>
      <c r="M67" s="58"/>
      <c r="N67" s="3"/>
      <c r="O67" s="3"/>
      <c r="P67" s="3"/>
      <c r="Q67" s="3"/>
    </row>
    <row r="68" spans="1:17" ht="182" x14ac:dyDescent="0.35">
      <c r="A68" s="43" t="s">
        <v>98</v>
      </c>
      <c r="B68" s="43" t="s">
        <v>361</v>
      </c>
      <c r="C68" s="58"/>
      <c r="D68" s="3"/>
      <c r="E68" s="3"/>
      <c r="F68" s="3"/>
      <c r="G68" s="3"/>
      <c r="H68" s="3"/>
      <c r="I68" s="3"/>
      <c r="J68" s="3"/>
      <c r="K68" s="3"/>
      <c r="L68" s="3"/>
      <c r="M68" s="3"/>
      <c r="N68" s="3"/>
      <c r="O68" s="3"/>
      <c r="P68" s="3"/>
      <c r="Q68" s="3"/>
    </row>
  </sheetData>
  <mergeCells count="18">
    <mergeCell ref="B31:S31"/>
    <mergeCell ref="R32:S32"/>
    <mergeCell ref="P32:Q32"/>
    <mergeCell ref="D55:H55"/>
    <mergeCell ref="I55:Q55"/>
    <mergeCell ref="B32:C32"/>
    <mergeCell ref="D32:E32"/>
    <mergeCell ref="F32:G32"/>
    <mergeCell ref="H32:I32"/>
    <mergeCell ref="J32:K32"/>
    <mergeCell ref="L32:M32"/>
    <mergeCell ref="N32:O32"/>
    <mergeCell ref="A9:A23"/>
    <mergeCell ref="D9:D23"/>
    <mergeCell ref="H9:H23"/>
    <mergeCell ref="A24:A29"/>
    <mergeCell ref="D24:D29"/>
    <mergeCell ref="H24:H29"/>
  </mergeCells>
  <pageMargins left="0.7" right="0.7" top="0.75" bottom="0.75" header="0.3" footer="0.3"/>
  <pageSetup paperSize="9" scale="7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29"/>
  <sheetViews>
    <sheetView topLeftCell="A208" zoomScaleNormal="100" workbookViewId="0">
      <selection activeCell="B228" sqref="B228"/>
    </sheetView>
  </sheetViews>
  <sheetFormatPr defaultColWidth="9.1796875" defaultRowHeight="14.5" x14ac:dyDescent="0.35"/>
  <cols>
    <col min="1" max="1" width="18.54296875" style="1" customWidth="1"/>
    <col min="2" max="2" width="17.26953125" style="1" customWidth="1"/>
    <col min="3" max="3" width="16.81640625" style="1" customWidth="1"/>
    <col min="4" max="6" width="16.1796875" style="1" customWidth="1"/>
    <col min="7" max="7" width="22.54296875" style="1" customWidth="1"/>
    <col min="8" max="8" width="20.1796875" style="1" customWidth="1"/>
    <col min="9" max="9" width="15.81640625" style="1" customWidth="1"/>
    <col min="10" max="10" width="16.453125" style="1" customWidth="1"/>
    <col min="11" max="11" width="17.1796875" style="1" customWidth="1"/>
    <col min="12" max="12" width="16.7265625" style="1" customWidth="1"/>
    <col min="13" max="13" width="24.1796875" style="1" customWidth="1"/>
    <col min="14" max="16384" width="9.1796875" style="1"/>
  </cols>
  <sheetData>
    <row r="1" spans="1:13" s="46" customFormat="1" ht="15.5" x14ac:dyDescent="0.35">
      <c r="A1" s="65" t="s">
        <v>127</v>
      </c>
      <c r="B1" s="45"/>
    </row>
    <row r="2" spans="1:13" x14ac:dyDescent="0.35">
      <c r="A2" s="24" t="s">
        <v>26</v>
      </c>
      <c r="B2" s="24" t="s">
        <v>27</v>
      </c>
      <c r="C2" s="3"/>
      <c r="D2" s="3"/>
      <c r="E2" s="3"/>
      <c r="F2" s="3"/>
      <c r="G2" s="3"/>
      <c r="H2" s="3"/>
      <c r="I2" s="3"/>
      <c r="J2" s="3"/>
      <c r="K2" s="3"/>
      <c r="L2" s="3"/>
      <c r="M2" s="3"/>
    </row>
    <row r="3" spans="1:13" x14ac:dyDescent="0.35">
      <c r="A3" s="169">
        <v>44988</v>
      </c>
      <c r="B3" s="66" t="s">
        <v>9</v>
      </c>
      <c r="C3" s="3"/>
      <c r="D3" s="3"/>
      <c r="E3" s="3"/>
      <c r="F3" s="3"/>
      <c r="G3" s="3"/>
      <c r="H3" s="3"/>
      <c r="I3" s="3"/>
      <c r="J3" s="3"/>
      <c r="K3" s="3"/>
      <c r="L3" s="3"/>
      <c r="M3" s="3"/>
    </row>
    <row r="4" spans="1:13" ht="52.5" x14ac:dyDescent="0.35">
      <c r="A4" s="29" t="s">
        <v>23</v>
      </c>
      <c r="B4" s="32" t="s">
        <v>70</v>
      </c>
      <c r="C4" s="32" t="s">
        <v>22</v>
      </c>
      <c r="D4" s="32" t="s">
        <v>116</v>
      </c>
      <c r="E4" s="32" t="s">
        <v>117</v>
      </c>
      <c r="F4" s="32" t="s">
        <v>71</v>
      </c>
      <c r="G4" s="32" t="s">
        <v>118</v>
      </c>
      <c r="H4" s="32" t="s">
        <v>119</v>
      </c>
      <c r="I4" s="32" t="s">
        <v>120</v>
      </c>
      <c r="J4" s="32" t="s">
        <v>121</v>
      </c>
      <c r="K4" s="32" t="s">
        <v>122</v>
      </c>
      <c r="L4" s="32" t="s">
        <v>123</v>
      </c>
      <c r="M4" s="32" t="s">
        <v>56</v>
      </c>
    </row>
    <row r="5" spans="1:13" ht="26" x14ac:dyDescent="0.35">
      <c r="A5" s="54" t="s">
        <v>362</v>
      </c>
      <c r="B5" s="54" t="s">
        <v>77</v>
      </c>
      <c r="C5" s="121" t="s">
        <v>305</v>
      </c>
      <c r="D5" s="121" t="s">
        <v>363</v>
      </c>
      <c r="E5" s="121" t="s">
        <v>305</v>
      </c>
      <c r="F5" s="121" t="s">
        <v>364</v>
      </c>
      <c r="G5" s="121" t="s">
        <v>365</v>
      </c>
      <c r="H5" s="121" t="s">
        <v>216</v>
      </c>
      <c r="I5" s="121" t="s">
        <v>366</v>
      </c>
      <c r="J5" s="121" t="s">
        <v>367</v>
      </c>
      <c r="K5" s="121" t="s">
        <v>368</v>
      </c>
      <c r="L5" s="121"/>
      <c r="M5" s="121"/>
    </row>
    <row r="6" spans="1:13" ht="78" x14ac:dyDescent="0.35">
      <c r="A6" s="54" t="s">
        <v>369</v>
      </c>
      <c r="B6" s="54" t="s">
        <v>74</v>
      </c>
      <c r="C6" s="121" t="s">
        <v>370</v>
      </c>
      <c r="D6" s="121" t="s">
        <v>371</v>
      </c>
      <c r="E6" s="121" t="s">
        <v>305</v>
      </c>
      <c r="F6" s="121" t="s">
        <v>364</v>
      </c>
      <c r="G6" s="121" t="s">
        <v>365</v>
      </c>
      <c r="H6" s="121" t="s">
        <v>216</v>
      </c>
      <c r="I6" s="121" t="s">
        <v>366</v>
      </c>
      <c r="J6" s="121" t="s">
        <v>367</v>
      </c>
      <c r="K6" s="121" t="s">
        <v>368</v>
      </c>
      <c r="L6" s="121"/>
      <c r="M6" s="121"/>
    </row>
    <row r="7" spans="1:13" ht="52" x14ac:dyDescent="0.35">
      <c r="A7" s="54" t="s">
        <v>372</v>
      </c>
      <c r="B7" s="54" t="s">
        <v>74</v>
      </c>
      <c r="C7" s="121" t="s">
        <v>373</v>
      </c>
      <c r="D7" s="121" t="s">
        <v>374</v>
      </c>
      <c r="E7" s="121" t="s">
        <v>305</v>
      </c>
      <c r="F7" s="121" t="s">
        <v>364</v>
      </c>
      <c r="G7" s="121" t="s">
        <v>365</v>
      </c>
      <c r="H7" s="121" t="s">
        <v>216</v>
      </c>
      <c r="I7" s="121" t="s">
        <v>366</v>
      </c>
      <c r="J7" s="121" t="s">
        <v>367</v>
      </c>
      <c r="K7" s="121" t="s">
        <v>368</v>
      </c>
      <c r="L7" s="121"/>
      <c r="M7" s="121"/>
    </row>
    <row r="8" spans="1:13" ht="65" x14ac:dyDescent="0.35">
      <c r="A8" s="54" t="s">
        <v>375</v>
      </c>
      <c r="B8" s="54" t="s">
        <v>74</v>
      </c>
      <c r="C8" s="121" t="s">
        <v>376</v>
      </c>
      <c r="D8" s="121" t="s">
        <v>377</v>
      </c>
      <c r="E8" s="121" t="s">
        <v>305</v>
      </c>
      <c r="F8" s="121" t="s">
        <v>364</v>
      </c>
      <c r="G8" s="121" t="s">
        <v>365</v>
      </c>
      <c r="H8" s="121" t="s">
        <v>216</v>
      </c>
      <c r="I8" s="121" t="s">
        <v>366</v>
      </c>
      <c r="J8" s="121" t="s">
        <v>367</v>
      </c>
      <c r="K8" s="121" t="s">
        <v>368</v>
      </c>
      <c r="L8" s="121"/>
      <c r="M8" s="121"/>
    </row>
    <row r="9" spans="1:13" ht="26" x14ac:dyDescent="0.35">
      <c r="A9" s="54" t="s">
        <v>378</v>
      </c>
      <c r="B9" s="54" t="s">
        <v>77</v>
      </c>
      <c r="C9" s="121" t="s">
        <v>379</v>
      </c>
      <c r="D9" s="121" t="s">
        <v>374</v>
      </c>
      <c r="E9" s="121" t="s">
        <v>305</v>
      </c>
      <c r="F9" s="121" t="s">
        <v>364</v>
      </c>
      <c r="G9" s="121" t="s">
        <v>365</v>
      </c>
      <c r="H9" s="121" t="s">
        <v>216</v>
      </c>
      <c r="I9" s="121" t="s">
        <v>366</v>
      </c>
      <c r="J9" s="121" t="s">
        <v>367</v>
      </c>
      <c r="K9" s="121" t="s">
        <v>368</v>
      </c>
      <c r="L9" s="121"/>
      <c r="M9" s="121"/>
    </row>
    <row r="10" spans="1:13" ht="26" x14ac:dyDescent="0.35">
      <c r="A10" s="54" t="s">
        <v>380</v>
      </c>
      <c r="B10" s="54" t="s">
        <v>73</v>
      </c>
      <c r="C10" s="121" t="s">
        <v>381</v>
      </c>
      <c r="D10" s="121" t="s">
        <v>382</v>
      </c>
      <c r="E10" s="121" t="s">
        <v>305</v>
      </c>
      <c r="F10" s="121" t="s">
        <v>364</v>
      </c>
      <c r="G10" s="121" t="s">
        <v>365</v>
      </c>
      <c r="H10" s="121" t="s">
        <v>216</v>
      </c>
      <c r="I10" s="121" t="s">
        <v>366</v>
      </c>
      <c r="J10" s="121" t="s">
        <v>367</v>
      </c>
      <c r="K10" s="121" t="s">
        <v>368</v>
      </c>
      <c r="L10" s="121"/>
      <c r="M10" s="121"/>
    </row>
    <row r="11" spans="1:13" ht="26" x14ac:dyDescent="0.35">
      <c r="A11" s="54" t="s">
        <v>383</v>
      </c>
      <c r="B11" s="54" t="s">
        <v>74</v>
      </c>
      <c r="C11" s="121" t="s">
        <v>384</v>
      </c>
      <c r="D11" s="121" t="s">
        <v>385</v>
      </c>
      <c r="E11" s="121" t="s">
        <v>305</v>
      </c>
      <c r="F11" s="121" t="s">
        <v>364</v>
      </c>
      <c r="G11" s="121" t="s">
        <v>365</v>
      </c>
      <c r="H11" s="121" t="s">
        <v>216</v>
      </c>
      <c r="I11" s="121" t="s">
        <v>366</v>
      </c>
      <c r="J11" s="121" t="s">
        <v>367</v>
      </c>
      <c r="K11" s="121" t="s">
        <v>368</v>
      </c>
      <c r="L11" s="121"/>
      <c r="M11" s="121"/>
    </row>
    <row r="12" spans="1:13" ht="78" x14ac:dyDescent="0.35">
      <c r="A12" s="54" t="s">
        <v>386</v>
      </c>
      <c r="B12" s="54" t="s">
        <v>74</v>
      </c>
      <c r="C12" s="121" t="s">
        <v>387</v>
      </c>
      <c r="D12" s="121" t="s">
        <v>371</v>
      </c>
      <c r="E12" s="121" t="s">
        <v>305</v>
      </c>
      <c r="F12" s="121" t="s">
        <v>364</v>
      </c>
      <c r="G12" s="121" t="s">
        <v>365</v>
      </c>
      <c r="H12" s="121" t="s">
        <v>216</v>
      </c>
      <c r="I12" s="121" t="s">
        <v>366</v>
      </c>
      <c r="J12" s="121" t="s">
        <v>367</v>
      </c>
      <c r="K12" s="121" t="s">
        <v>368</v>
      </c>
      <c r="L12" s="121"/>
      <c r="M12" s="121"/>
    </row>
    <row r="13" spans="1:13" ht="26" x14ac:dyDescent="0.35">
      <c r="A13" s="54" t="s">
        <v>388</v>
      </c>
      <c r="B13" s="54" t="s">
        <v>74</v>
      </c>
      <c r="C13" s="121" t="s">
        <v>389</v>
      </c>
      <c r="D13" s="121" t="s">
        <v>390</v>
      </c>
      <c r="E13" s="121" t="s">
        <v>305</v>
      </c>
      <c r="F13" s="121" t="s">
        <v>364</v>
      </c>
      <c r="G13" s="121" t="s">
        <v>365</v>
      </c>
      <c r="H13" s="121" t="s">
        <v>216</v>
      </c>
      <c r="I13" s="121" t="s">
        <v>366</v>
      </c>
      <c r="J13" s="121" t="s">
        <v>367</v>
      </c>
      <c r="K13" s="121" t="s">
        <v>368</v>
      </c>
      <c r="L13" s="121"/>
      <c r="M13" s="121"/>
    </row>
    <row r="14" spans="1:13" ht="39" x14ac:dyDescent="0.35">
      <c r="A14" s="54" t="s">
        <v>391</v>
      </c>
      <c r="B14" s="54" t="s">
        <v>74</v>
      </c>
      <c r="C14" s="121" t="s">
        <v>392</v>
      </c>
      <c r="D14" s="121" t="s">
        <v>377</v>
      </c>
      <c r="E14" s="121" t="s">
        <v>305</v>
      </c>
      <c r="F14" s="121" t="s">
        <v>364</v>
      </c>
      <c r="G14" s="121" t="s">
        <v>365</v>
      </c>
      <c r="H14" s="121" t="s">
        <v>216</v>
      </c>
      <c r="I14" s="121" t="s">
        <v>366</v>
      </c>
      <c r="J14" s="121" t="s">
        <v>367</v>
      </c>
      <c r="K14" s="121" t="s">
        <v>368</v>
      </c>
      <c r="L14" s="121"/>
      <c r="M14" s="121"/>
    </row>
    <row r="15" spans="1:13" ht="26" x14ac:dyDescent="0.35">
      <c r="A15" s="54" t="s">
        <v>393</v>
      </c>
      <c r="B15" s="54" t="s">
        <v>74</v>
      </c>
      <c r="C15" s="121" t="s">
        <v>394</v>
      </c>
      <c r="D15" s="121" t="s">
        <v>382</v>
      </c>
      <c r="E15" s="121" t="s">
        <v>305</v>
      </c>
      <c r="F15" s="121" t="s">
        <v>364</v>
      </c>
      <c r="G15" s="121" t="s">
        <v>365</v>
      </c>
      <c r="H15" s="121" t="s">
        <v>216</v>
      </c>
      <c r="I15" s="121" t="s">
        <v>366</v>
      </c>
      <c r="J15" s="121" t="s">
        <v>367</v>
      </c>
      <c r="K15" s="121" t="s">
        <v>368</v>
      </c>
      <c r="L15" s="121"/>
      <c r="M15" s="121"/>
    </row>
    <row r="16" spans="1:13" ht="91.5" customHeight="1" x14ac:dyDescent="0.35">
      <c r="A16" s="54" t="s">
        <v>395</v>
      </c>
      <c r="B16" s="54" t="s">
        <v>77</v>
      </c>
      <c r="C16" s="121" t="s">
        <v>305</v>
      </c>
      <c r="D16" s="121" t="s">
        <v>377</v>
      </c>
      <c r="E16" s="121" t="s">
        <v>305</v>
      </c>
      <c r="F16" s="121" t="s">
        <v>364</v>
      </c>
      <c r="G16" s="121" t="s">
        <v>365</v>
      </c>
      <c r="H16" s="121" t="s">
        <v>216</v>
      </c>
      <c r="I16" s="121" t="s">
        <v>366</v>
      </c>
      <c r="J16" s="121" t="s">
        <v>367</v>
      </c>
      <c r="K16" s="121" t="s">
        <v>368</v>
      </c>
      <c r="L16" s="121"/>
      <c r="M16" s="121"/>
    </row>
    <row r="17" spans="1:13" ht="26" x14ac:dyDescent="0.35">
      <c r="A17" s="54" t="s">
        <v>396</v>
      </c>
      <c r="B17" s="54" t="s">
        <v>74</v>
      </c>
      <c r="C17" s="121" t="s">
        <v>376</v>
      </c>
      <c r="D17" s="121" t="s">
        <v>377</v>
      </c>
      <c r="E17" s="121" t="s">
        <v>305</v>
      </c>
      <c r="F17" s="121" t="s">
        <v>364</v>
      </c>
      <c r="G17" s="121" t="s">
        <v>365</v>
      </c>
      <c r="H17" s="121" t="s">
        <v>216</v>
      </c>
      <c r="I17" s="121" t="s">
        <v>366</v>
      </c>
      <c r="J17" s="121" t="s">
        <v>367</v>
      </c>
      <c r="K17" s="121" t="s">
        <v>368</v>
      </c>
      <c r="L17" s="121"/>
      <c r="M17" s="121"/>
    </row>
    <row r="18" spans="1:13" ht="26" x14ac:dyDescent="0.35">
      <c r="A18" s="54" t="s">
        <v>397</v>
      </c>
      <c r="B18" s="54" t="s">
        <v>74</v>
      </c>
      <c r="C18" s="121" t="s">
        <v>394</v>
      </c>
      <c r="D18" s="121" t="s">
        <v>382</v>
      </c>
      <c r="E18" s="121" t="s">
        <v>305</v>
      </c>
      <c r="F18" s="121" t="s">
        <v>364</v>
      </c>
      <c r="G18" s="121" t="s">
        <v>365</v>
      </c>
      <c r="H18" s="121" t="s">
        <v>216</v>
      </c>
      <c r="I18" s="121" t="s">
        <v>366</v>
      </c>
      <c r="J18" s="121" t="s">
        <v>367</v>
      </c>
      <c r="K18" s="121" t="s">
        <v>368</v>
      </c>
      <c r="L18" s="121"/>
      <c r="M18" s="121"/>
    </row>
    <row r="19" spans="1:13" ht="78" x14ac:dyDescent="0.35">
      <c r="A19" s="54" t="s">
        <v>398</v>
      </c>
      <c r="B19" s="54" t="s">
        <v>74</v>
      </c>
      <c r="C19" s="121" t="s">
        <v>370</v>
      </c>
      <c r="D19" s="121" t="s">
        <v>371</v>
      </c>
      <c r="E19" s="121" t="s">
        <v>305</v>
      </c>
      <c r="F19" s="121" t="s">
        <v>364</v>
      </c>
      <c r="G19" s="121" t="s">
        <v>365</v>
      </c>
      <c r="H19" s="121" t="s">
        <v>216</v>
      </c>
      <c r="I19" s="121" t="s">
        <v>366</v>
      </c>
      <c r="J19" s="121" t="s">
        <v>367</v>
      </c>
      <c r="K19" s="121" t="s">
        <v>368</v>
      </c>
      <c r="L19" s="121"/>
      <c r="M19" s="121"/>
    </row>
    <row r="20" spans="1:13" ht="130" x14ac:dyDescent="0.35">
      <c r="A20" s="54" t="s">
        <v>399</v>
      </c>
      <c r="B20" s="54" t="s">
        <v>74</v>
      </c>
      <c r="C20" s="121" t="s">
        <v>381</v>
      </c>
      <c r="D20" s="121" t="s">
        <v>382</v>
      </c>
      <c r="E20" s="121" t="s">
        <v>305</v>
      </c>
      <c r="F20" s="121" t="s">
        <v>364</v>
      </c>
      <c r="G20" s="121" t="s">
        <v>365</v>
      </c>
      <c r="H20" s="121" t="s">
        <v>216</v>
      </c>
      <c r="I20" s="121" t="s">
        <v>366</v>
      </c>
      <c r="J20" s="121" t="s">
        <v>367</v>
      </c>
      <c r="K20" s="121" t="s">
        <v>368</v>
      </c>
      <c r="L20" s="121"/>
      <c r="M20" s="121"/>
    </row>
    <row r="21" spans="1:13" ht="26" x14ac:dyDescent="0.35">
      <c r="A21" s="54" t="s">
        <v>400</v>
      </c>
      <c r="B21" s="54" t="s">
        <v>74</v>
      </c>
      <c r="C21" s="121" t="s">
        <v>384</v>
      </c>
      <c r="D21" s="121" t="s">
        <v>385</v>
      </c>
      <c r="E21" s="121" t="s">
        <v>305</v>
      </c>
      <c r="F21" s="121" t="s">
        <v>364</v>
      </c>
      <c r="G21" s="121" t="s">
        <v>365</v>
      </c>
      <c r="H21" s="121" t="s">
        <v>216</v>
      </c>
      <c r="I21" s="121" t="s">
        <v>366</v>
      </c>
      <c r="J21" s="121" t="s">
        <v>367</v>
      </c>
      <c r="K21" s="121" t="s">
        <v>368</v>
      </c>
      <c r="L21" s="121"/>
      <c r="M21" s="121"/>
    </row>
    <row r="22" spans="1:13" ht="65" x14ac:dyDescent="0.35">
      <c r="A22" s="54" t="s">
        <v>401</v>
      </c>
      <c r="B22" s="54" t="s">
        <v>74</v>
      </c>
      <c r="C22" s="121" t="s">
        <v>402</v>
      </c>
      <c r="D22" s="121" t="s">
        <v>363</v>
      </c>
      <c r="E22" s="121" t="s">
        <v>305</v>
      </c>
      <c r="F22" s="121" t="s">
        <v>364</v>
      </c>
      <c r="G22" s="121" t="s">
        <v>365</v>
      </c>
      <c r="H22" s="121" t="s">
        <v>216</v>
      </c>
      <c r="I22" s="121" t="s">
        <v>366</v>
      </c>
      <c r="J22" s="121" t="s">
        <v>367</v>
      </c>
      <c r="K22" s="121" t="s">
        <v>368</v>
      </c>
      <c r="L22" s="121"/>
      <c r="M22" s="121"/>
    </row>
    <row r="23" spans="1:13" ht="26" x14ac:dyDescent="0.35">
      <c r="A23" s="54" t="s">
        <v>403</v>
      </c>
      <c r="B23" s="54" t="s">
        <v>74</v>
      </c>
      <c r="C23" s="121" t="s">
        <v>305</v>
      </c>
      <c r="D23" s="121" t="s">
        <v>355</v>
      </c>
      <c r="E23" s="121" t="s">
        <v>305</v>
      </c>
      <c r="F23" s="121" t="s">
        <v>404</v>
      </c>
      <c r="G23" s="121" t="s">
        <v>365</v>
      </c>
      <c r="H23" s="121" t="s">
        <v>405</v>
      </c>
      <c r="I23" s="121" t="s">
        <v>366</v>
      </c>
      <c r="J23" s="121" t="s">
        <v>367</v>
      </c>
      <c r="K23" s="121" t="s">
        <v>368</v>
      </c>
      <c r="L23" s="121" t="s">
        <v>406</v>
      </c>
      <c r="M23" s="121"/>
    </row>
    <row r="24" spans="1:13" ht="26" x14ac:dyDescent="0.35">
      <c r="A24" s="54" t="s">
        <v>407</v>
      </c>
      <c r="B24" s="54" t="s">
        <v>74</v>
      </c>
      <c r="C24" s="121" t="s">
        <v>392</v>
      </c>
      <c r="D24" s="121" t="s">
        <v>377</v>
      </c>
      <c r="E24" s="121" t="s">
        <v>305</v>
      </c>
      <c r="F24" s="121" t="s">
        <v>364</v>
      </c>
      <c r="G24" s="121" t="s">
        <v>365</v>
      </c>
      <c r="H24" s="121" t="s">
        <v>252</v>
      </c>
      <c r="I24" s="121" t="s">
        <v>366</v>
      </c>
      <c r="J24" s="121" t="s">
        <v>367</v>
      </c>
      <c r="K24" s="121" t="s">
        <v>368</v>
      </c>
      <c r="L24" s="121"/>
      <c r="M24" s="121"/>
    </row>
    <row r="25" spans="1:13" ht="39" x14ac:dyDescent="0.35">
      <c r="A25" s="54" t="s">
        <v>408</v>
      </c>
      <c r="B25" s="54" t="s">
        <v>74</v>
      </c>
      <c r="C25" s="121" t="s">
        <v>409</v>
      </c>
      <c r="D25" s="121" t="s">
        <v>382</v>
      </c>
      <c r="E25" s="121" t="s">
        <v>305</v>
      </c>
      <c r="F25" s="121" t="s">
        <v>364</v>
      </c>
      <c r="G25" s="121" t="s">
        <v>365</v>
      </c>
      <c r="H25" s="121" t="s">
        <v>252</v>
      </c>
      <c r="I25" s="121" t="s">
        <v>366</v>
      </c>
      <c r="J25" s="121" t="s">
        <v>367</v>
      </c>
      <c r="K25" s="121" t="s">
        <v>368</v>
      </c>
      <c r="L25" s="121"/>
      <c r="M25" s="121"/>
    </row>
    <row r="26" spans="1:13" ht="26" x14ac:dyDescent="0.35">
      <c r="A26" s="54" t="s">
        <v>410</v>
      </c>
      <c r="B26" s="54" t="s">
        <v>74</v>
      </c>
      <c r="C26" s="121" t="s">
        <v>411</v>
      </c>
      <c r="D26" s="121" t="s">
        <v>363</v>
      </c>
      <c r="E26" s="121" t="s">
        <v>305</v>
      </c>
      <c r="F26" s="121" t="s">
        <v>364</v>
      </c>
      <c r="G26" s="121" t="s">
        <v>365</v>
      </c>
      <c r="H26" s="121" t="s">
        <v>252</v>
      </c>
      <c r="I26" s="121" t="s">
        <v>366</v>
      </c>
      <c r="J26" s="121" t="s">
        <v>367</v>
      </c>
      <c r="K26" s="121" t="s">
        <v>368</v>
      </c>
      <c r="L26" s="121"/>
      <c r="M26" s="121"/>
    </row>
    <row r="27" spans="1:13" ht="26" x14ac:dyDescent="0.35">
      <c r="A27" s="54" t="s">
        <v>412</v>
      </c>
      <c r="B27" s="54" t="s">
        <v>74</v>
      </c>
      <c r="C27" s="121" t="s">
        <v>413</v>
      </c>
      <c r="D27" s="121" t="s">
        <v>371</v>
      </c>
      <c r="E27" s="121" t="s">
        <v>305</v>
      </c>
      <c r="F27" s="121" t="s">
        <v>364</v>
      </c>
      <c r="G27" s="121" t="s">
        <v>365</v>
      </c>
      <c r="H27" s="121" t="s">
        <v>252</v>
      </c>
      <c r="I27" s="121" t="s">
        <v>366</v>
      </c>
      <c r="J27" s="121" t="s">
        <v>367</v>
      </c>
      <c r="K27" s="121" t="s">
        <v>368</v>
      </c>
      <c r="L27" s="121"/>
      <c r="M27" s="121"/>
    </row>
    <row r="28" spans="1:13" ht="39" x14ac:dyDescent="0.35">
      <c r="A28" s="54" t="s">
        <v>414</v>
      </c>
      <c r="B28" s="54" t="s">
        <v>74</v>
      </c>
      <c r="C28" s="121" t="s">
        <v>394</v>
      </c>
      <c r="D28" s="121" t="s">
        <v>382</v>
      </c>
      <c r="E28" s="121" t="s">
        <v>305</v>
      </c>
      <c r="F28" s="121" t="s">
        <v>364</v>
      </c>
      <c r="G28" s="121" t="s">
        <v>365</v>
      </c>
      <c r="H28" s="121" t="s">
        <v>252</v>
      </c>
      <c r="I28" s="121" t="s">
        <v>366</v>
      </c>
      <c r="J28" s="121" t="s">
        <v>367</v>
      </c>
      <c r="K28" s="121" t="s">
        <v>368</v>
      </c>
      <c r="L28" s="121"/>
      <c r="M28" s="121"/>
    </row>
    <row r="29" spans="1:13" ht="26" x14ac:dyDescent="0.35">
      <c r="A29" s="54" t="s">
        <v>415</v>
      </c>
      <c r="B29" s="54" t="s">
        <v>74</v>
      </c>
      <c r="C29" s="121" t="s">
        <v>389</v>
      </c>
      <c r="D29" s="121" t="s">
        <v>390</v>
      </c>
      <c r="E29" s="121" t="s">
        <v>305</v>
      </c>
      <c r="F29" s="121" t="s">
        <v>364</v>
      </c>
      <c r="G29" s="121" t="s">
        <v>365</v>
      </c>
      <c r="H29" s="121" t="s">
        <v>252</v>
      </c>
      <c r="I29" s="121" t="s">
        <v>366</v>
      </c>
      <c r="J29" s="121" t="s">
        <v>367</v>
      </c>
      <c r="K29" s="121" t="s">
        <v>368</v>
      </c>
      <c r="L29" s="121"/>
      <c r="M29" s="121"/>
    </row>
    <row r="30" spans="1:13" ht="26" x14ac:dyDescent="0.35">
      <c r="A30" s="54" t="s">
        <v>416</v>
      </c>
      <c r="B30" s="54" t="s">
        <v>74</v>
      </c>
      <c r="C30" s="121" t="s">
        <v>379</v>
      </c>
      <c r="D30" s="121" t="s">
        <v>374</v>
      </c>
      <c r="E30" s="121" t="s">
        <v>305</v>
      </c>
      <c r="F30" s="121" t="s">
        <v>364</v>
      </c>
      <c r="G30" s="121" t="s">
        <v>365</v>
      </c>
      <c r="H30" s="121" t="s">
        <v>252</v>
      </c>
      <c r="I30" s="121" t="s">
        <v>366</v>
      </c>
      <c r="J30" s="121" t="s">
        <v>367</v>
      </c>
      <c r="K30" s="121" t="s">
        <v>368</v>
      </c>
      <c r="L30" s="121"/>
      <c r="M30" s="121"/>
    </row>
    <row r="31" spans="1:13" ht="78" x14ac:dyDescent="0.35">
      <c r="A31" s="54" t="s">
        <v>417</v>
      </c>
      <c r="B31" s="54" t="s">
        <v>74</v>
      </c>
      <c r="C31" s="121" t="s">
        <v>418</v>
      </c>
      <c r="D31" s="121" t="s">
        <v>363</v>
      </c>
      <c r="E31" s="121" t="s">
        <v>305</v>
      </c>
      <c r="F31" s="121" t="s">
        <v>364</v>
      </c>
      <c r="G31" s="121" t="s">
        <v>365</v>
      </c>
      <c r="H31" s="121" t="s">
        <v>252</v>
      </c>
      <c r="I31" s="121" t="s">
        <v>366</v>
      </c>
      <c r="J31" s="121" t="s">
        <v>367</v>
      </c>
      <c r="K31" s="121" t="s">
        <v>368</v>
      </c>
      <c r="L31" s="121"/>
      <c r="M31" s="121"/>
    </row>
    <row r="32" spans="1:13" ht="26" x14ac:dyDescent="0.35">
      <c r="A32" s="54" t="s">
        <v>419</v>
      </c>
      <c r="B32" s="54" t="s">
        <v>74</v>
      </c>
      <c r="C32" s="121" t="s">
        <v>420</v>
      </c>
      <c r="D32" s="121" t="s">
        <v>363</v>
      </c>
      <c r="E32" s="121" t="s">
        <v>305</v>
      </c>
      <c r="F32" s="121" t="s">
        <v>364</v>
      </c>
      <c r="G32" s="121" t="s">
        <v>365</v>
      </c>
      <c r="H32" s="121" t="s">
        <v>252</v>
      </c>
      <c r="I32" s="121" t="s">
        <v>366</v>
      </c>
      <c r="J32" s="121" t="s">
        <v>367</v>
      </c>
      <c r="K32" s="121" t="s">
        <v>368</v>
      </c>
      <c r="L32" s="121"/>
      <c r="M32" s="121"/>
    </row>
    <row r="33" spans="1:13" ht="65" x14ac:dyDescent="0.35">
      <c r="A33" s="54" t="s">
        <v>421</v>
      </c>
      <c r="B33" s="54" t="s">
        <v>74</v>
      </c>
      <c r="C33" s="121" t="s">
        <v>422</v>
      </c>
      <c r="D33" s="121" t="s">
        <v>363</v>
      </c>
      <c r="E33" s="121" t="s">
        <v>305</v>
      </c>
      <c r="F33" s="121" t="s">
        <v>364</v>
      </c>
      <c r="G33" s="121" t="s">
        <v>365</v>
      </c>
      <c r="H33" s="121" t="s">
        <v>252</v>
      </c>
      <c r="I33" s="121" t="s">
        <v>366</v>
      </c>
      <c r="J33" s="121" t="s">
        <v>367</v>
      </c>
      <c r="K33" s="121" t="s">
        <v>368</v>
      </c>
      <c r="L33" s="121"/>
      <c r="M33" s="121"/>
    </row>
    <row r="34" spans="1:13" ht="52" x14ac:dyDescent="0.35">
      <c r="A34" s="54" t="s">
        <v>423</v>
      </c>
      <c r="B34" s="54" t="s">
        <v>74</v>
      </c>
      <c r="C34" s="121" t="s">
        <v>370</v>
      </c>
      <c r="D34" s="121" t="s">
        <v>371</v>
      </c>
      <c r="E34" s="121" t="s">
        <v>305</v>
      </c>
      <c r="F34" s="121" t="s">
        <v>364</v>
      </c>
      <c r="G34" s="121" t="s">
        <v>365</v>
      </c>
      <c r="H34" s="121" t="s">
        <v>252</v>
      </c>
      <c r="I34" s="121" t="s">
        <v>366</v>
      </c>
      <c r="J34" s="121" t="s">
        <v>367</v>
      </c>
      <c r="K34" s="121" t="s">
        <v>368</v>
      </c>
      <c r="L34" s="121"/>
      <c r="M34" s="121"/>
    </row>
    <row r="35" spans="1:13" ht="39" x14ac:dyDescent="0.35">
      <c r="A35" s="54" t="s">
        <v>424</v>
      </c>
      <c r="B35" s="54" t="s">
        <v>74</v>
      </c>
      <c r="C35" s="121" t="s">
        <v>425</v>
      </c>
      <c r="D35" s="121" t="s">
        <v>374</v>
      </c>
      <c r="E35" s="121" t="s">
        <v>305</v>
      </c>
      <c r="F35" s="121" t="s">
        <v>364</v>
      </c>
      <c r="G35" s="121" t="s">
        <v>365</v>
      </c>
      <c r="H35" s="121" t="s">
        <v>252</v>
      </c>
      <c r="I35" s="121" t="s">
        <v>366</v>
      </c>
      <c r="J35" s="121" t="s">
        <v>367</v>
      </c>
      <c r="K35" s="121" t="s">
        <v>368</v>
      </c>
      <c r="L35" s="121"/>
      <c r="M35" s="121"/>
    </row>
    <row r="36" spans="1:13" ht="52" x14ac:dyDescent="0.35">
      <c r="A36" s="54" t="s">
        <v>426</v>
      </c>
      <c r="B36" s="54" t="s">
        <v>74</v>
      </c>
      <c r="C36" s="121" t="s">
        <v>427</v>
      </c>
      <c r="D36" s="121" t="s">
        <v>428</v>
      </c>
      <c r="E36" s="121" t="s">
        <v>305</v>
      </c>
      <c r="F36" s="121" t="s">
        <v>364</v>
      </c>
      <c r="G36" s="121" t="s">
        <v>365</v>
      </c>
      <c r="H36" s="121" t="s">
        <v>252</v>
      </c>
      <c r="I36" s="121" t="s">
        <v>366</v>
      </c>
      <c r="J36" s="121" t="s">
        <v>367</v>
      </c>
      <c r="K36" s="121" t="s">
        <v>368</v>
      </c>
      <c r="L36" s="121"/>
      <c r="M36" s="121"/>
    </row>
    <row r="37" spans="1:13" ht="26" x14ac:dyDescent="0.35">
      <c r="A37" s="54" t="s">
        <v>429</v>
      </c>
      <c r="B37" s="54" t="s">
        <v>74</v>
      </c>
      <c r="C37" s="121" t="s">
        <v>430</v>
      </c>
      <c r="D37" s="121" t="s">
        <v>305</v>
      </c>
      <c r="E37" s="121" t="s">
        <v>305</v>
      </c>
      <c r="F37" s="121" t="s">
        <v>364</v>
      </c>
      <c r="G37" s="121" t="s">
        <v>365</v>
      </c>
      <c r="H37" s="121" t="s">
        <v>252</v>
      </c>
      <c r="I37" s="121" t="s">
        <v>366</v>
      </c>
      <c r="J37" s="121" t="s">
        <v>367</v>
      </c>
      <c r="K37" s="121" t="s">
        <v>368</v>
      </c>
      <c r="L37" s="121"/>
      <c r="M37" s="121"/>
    </row>
    <row r="38" spans="1:13" ht="26" x14ac:dyDescent="0.35">
      <c r="A38" s="54" t="s">
        <v>431</v>
      </c>
      <c r="B38" s="54" t="s">
        <v>74</v>
      </c>
      <c r="C38" s="121" t="s">
        <v>392</v>
      </c>
      <c r="D38" s="121" t="s">
        <v>377</v>
      </c>
      <c r="E38" s="121" t="s">
        <v>305</v>
      </c>
      <c r="F38" s="121" t="s">
        <v>364</v>
      </c>
      <c r="G38" s="121" t="s">
        <v>365</v>
      </c>
      <c r="H38" s="121" t="s">
        <v>252</v>
      </c>
      <c r="I38" s="121" t="s">
        <v>366</v>
      </c>
      <c r="J38" s="121" t="s">
        <v>367</v>
      </c>
      <c r="K38" s="121" t="s">
        <v>368</v>
      </c>
      <c r="L38" s="121"/>
      <c r="M38" s="121"/>
    </row>
    <row r="39" spans="1:13" ht="39" x14ac:dyDescent="0.35">
      <c r="A39" s="54" t="s">
        <v>432</v>
      </c>
      <c r="B39" s="54" t="s">
        <v>74</v>
      </c>
      <c r="C39" s="121" t="s">
        <v>409</v>
      </c>
      <c r="D39" s="121" t="s">
        <v>382</v>
      </c>
      <c r="E39" s="121" t="s">
        <v>305</v>
      </c>
      <c r="F39" s="121" t="s">
        <v>364</v>
      </c>
      <c r="G39" s="121" t="s">
        <v>365</v>
      </c>
      <c r="H39" s="121" t="s">
        <v>252</v>
      </c>
      <c r="I39" s="121" t="s">
        <v>366</v>
      </c>
      <c r="J39" s="121" t="s">
        <v>367</v>
      </c>
      <c r="K39" s="121" t="s">
        <v>368</v>
      </c>
      <c r="L39" s="121"/>
      <c r="M39" s="121"/>
    </row>
    <row r="40" spans="1:13" ht="26" x14ac:dyDescent="0.35">
      <c r="A40" s="54" t="s">
        <v>433</v>
      </c>
      <c r="B40" s="54" t="s">
        <v>74</v>
      </c>
      <c r="C40" s="121" t="s">
        <v>413</v>
      </c>
      <c r="D40" s="121" t="s">
        <v>371</v>
      </c>
      <c r="E40" s="121" t="s">
        <v>305</v>
      </c>
      <c r="F40" s="121" t="s">
        <v>364</v>
      </c>
      <c r="G40" s="121" t="s">
        <v>365</v>
      </c>
      <c r="H40" s="121" t="s">
        <v>252</v>
      </c>
      <c r="I40" s="121" t="s">
        <v>366</v>
      </c>
      <c r="J40" s="121" t="s">
        <v>367</v>
      </c>
      <c r="K40" s="121" t="s">
        <v>368</v>
      </c>
      <c r="L40" s="121"/>
      <c r="M40" s="121"/>
    </row>
    <row r="41" spans="1:13" ht="26" x14ac:dyDescent="0.35">
      <c r="A41" s="54" t="s">
        <v>434</v>
      </c>
      <c r="B41" s="54" t="s">
        <v>74</v>
      </c>
      <c r="C41" s="121" t="s">
        <v>435</v>
      </c>
      <c r="D41" s="121" t="s">
        <v>374</v>
      </c>
      <c r="E41" s="121" t="s">
        <v>305</v>
      </c>
      <c r="F41" s="121" t="s">
        <v>364</v>
      </c>
      <c r="G41" s="121" t="s">
        <v>365</v>
      </c>
      <c r="H41" s="121" t="s">
        <v>252</v>
      </c>
      <c r="I41" s="121" t="s">
        <v>366</v>
      </c>
      <c r="J41" s="121" t="s">
        <v>367</v>
      </c>
      <c r="K41" s="121" t="s">
        <v>368</v>
      </c>
      <c r="L41" s="121"/>
      <c r="M41" s="121"/>
    </row>
    <row r="42" spans="1:13" ht="26" x14ac:dyDescent="0.35">
      <c r="A42" s="54" t="s">
        <v>415</v>
      </c>
      <c r="B42" s="54" t="s">
        <v>74</v>
      </c>
      <c r="C42" s="121" t="s">
        <v>389</v>
      </c>
      <c r="D42" s="121" t="s">
        <v>390</v>
      </c>
      <c r="E42" s="121" t="s">
        <v>305</v>
      </c>
      <c r="F42" s="121" t="s">
        <v>364</v>
      </c>
      <c r="G42" s="121" t="s">
        <v>365</v>
      </c>
      <c r="H42" s="121" t="s">
        <v>252</v>
      </c>
      <c r="I42" s="121" t="s">
        <v>366</v>
      </c>
      <c r="J42" s="121" t="s">
        <v>367</v>
      </c>
      <c r="K42" s="121" t="s">
        <v>368</v>
      </c>
      <c r="L42" s="121"/>
      <c r="M42" s="121"/>
    </row>
    <row r="43" spans="1:13" ht="39" x14ac:dyDescent="0.35">
      <c r="A43" s="54" t="s">
        <v>436</v>
      </c>
      <c r="B43" s="54" t="s">
        <v>74</v>
      </c>
      <c r="C43" s="121" t="s">
        <v>381</v>
      </c>
      <c r="D43" s="121" t="s">
        <v>382</v>
      </c>
      <c r="E43" s="121" t="s">
        <v>305</v>
      </c>
      <c r="F43" s="121" t="s">
        <v>364</v>
      </c>
      <c r="G43" s="121" t="s">
        <v>365</v>
      </c>
      <c r="H43" s="121" t="s">
        <v>252</v>
      </c>
      <c r="I43" s="121" t="s">
        <v>366</v>
      </c>
      <c r="J43" s="121" t="s">
        <v>367</v>
      </c>
      <c r="K43" s="121" t="s">
        <v>368</v>
      </c>
      <c r="L43" s="121"/>
      <c r="M43" s="121"/>
    </row>
    <row r="44" spans="1:13" ht="39" x14ac:dyDescent="0.35">
      <c r="A44" s="54" t="s">
        <v>437</v>
      </c>
      <c r="B44" s="54" t="s">
        <v>74</v>
      </c>
      <c r="C44" s="121" t="s">
        <v>420</v>
      </c>
      <c r="D44" s="121" t="s">
        <v>363</v>
      </c>
      <c r="E44" s="121" t="s">
        <v>305</v>
      </c>
      <c r="F44" s="121" t="s">
        <v>364</v>
      </c>
      <c r="G44" s="121" t="s">
        <v>365</v>
      </c>
      <c r="H44" s="121" t="s">
        <v>252</v>
      </c>
      <c r="I44" s="121" t="s">
        <v>366</v>
      </c>
      <c r="J44" s="121" t="s">
        <v>367</v>
      </c>
      <c r="K44" s="121" t="s">
        <v>368</v>
      </c>
      <c r="L44" s="121"/>
      <c r="M44" s="121"/>
    </row>
    <row r="45" spans="1:13" ht="26" x14ac:dyDescent="0.35">
      <c r="A45" s="54" t="s">
        <v>438</v>
      </c>
      <c r="B45" s="54" t="s">
        <v>74</v>
      </c>
      <c r="C45" s="121" t="s">
        <v>439</v>
      </c>
      <c r="D45" s="121" t="s">
        <v>374</v>
      </c>
      <c r="E45" s="121" t="s">
        <v>305</v>
      </c>
      <c r="F45" s="121" t="s">
        <v>364</v>
      </c>
      <c r="G45" s="121" t="s">
        <v>365</v>
      </c>
      <c r="H45" s="121" t="s">
        <v>252</v>
      </c>
      <c r="I45" s="121" t="s">
        <v>366</v>
      </c>
      <c r="J45" s="121" t="s">
        <v>367</v>
      </c>
      <c r="K45" s="121" t="s">
        <v>368</v>
      </c>
      <c r="L45" s="121"/>
      <c r="M45" s="121"/>
    </row>
    <row r="46" spans="1:13" ht="39" x14ac:dyDescent="0.35">
      <c r="A46" s="54" t="s">
        <v>440</v>
      </c>
      <c r="B46" s="54" t="s">
        <v>74</v>
      </c>
      <c r="C46" s="121" t="s">
        <v>441</v>
      </c>
      <c r="D46" s="121" t="s">
        <v>305</v>
      </c>
      <c r="E46" s="121" t="s">
        <v>305</v>
      </c>
      <c r="F46" s="121" t="s">
        <v>364</v>
      </c>
      <c r="G46" s="121" t="s">
        <v>365</v>
      </c>
      <c r="H46" s="121" t="s">
        <v>252</v>
      </c>
      <c r="I46" s="121" t="s">
        <v>366</v>
      </c>
      <c r="J46" s="121" t="s">
        <v>367</v>
      </c>
      <c r="K46" s="121" t="s">
        <v>368</v>
      </c>
      <c r="L46" s="121"/>
      <c r="M46" s="121"/>
    </row>
    <row r="47" spans="1:13" ht="26" x14ac:dyDescent="0.35">
      <c r="A47" s="54" t="s">
        <v>442</v>
      </c>
      <c r="B47" s="54" t="s">
        <v>74</v>
      </c>
      <c r="C47" s="121" t="s">
        <v>427</v>
      </c>
      <c r="D47" s="121" t="s">
        <v>428</v>
      </c>
      <c r="E47" s="121" t="s">
        <v>305</v>
      </c>
      <c r="F47" s="121" t="s">
        <v>364</v>
      </c>
      <c r="G47" s="121" t="s">
        <v>365</v>
      </c>
      <c r="H47" s="121" t="s">
        <v>252</v>
      </c>
      <c r="I47" s="121" t="s">
        <v>366</v>
      </c>
      <c r="J47" s="121" t="s">
        <v>367</v>
      </c>
      <c r="K47" s="121" t="s">
        <v>368</v>
      </c>
      <c r="L47" s="121"/>
      <c r="M47" s="121"/>
    </row>
    <row r="48" spans="1:13" x14ac:dyDescent="0.35">
      <c r="A48" s="54" t="s">
        <v>443</v>
      </c>
      <c r="B48" s="54" t="s">
        <v>77</v>
      </c>
      <c r="C48" s="121" t="s">
        <v>305</v>
      </c>
      <c r="D48" s="121" t="s">
        <v>355</v>
      </c>
      <c r="E48" s="121" t="s">
        <v>305</v>
      </c>
      <c r="F48" s="121" t="s">
        <v>364</v>
      </c>
      <c r="G48" s="121" t="s">
        <v>365</v>
      </c>
      <c r="H48" s="121" t="s">
        <v>252</v>
      </c>
      <c r="I48" s="121" t="s">
        <v>366</v>
      </c>
      <c r="J48" s="121" t="s">
        <v>367</v>
      </c>
      <c r="K48" s="121" t="s">
        <v>368</v>
      </c>
      <c r="L48" s="121"/>
      <c r="M48" s="121"/>
    </row>
    <row r="49" spans="1:13" ht="65" x14ac:dyDescent="0.35">
      <c r="A49" s="54" t="s">
        <v>444</v>
      </c>
      <c r="B49" s="54" t="s">
        <v>74</v>
      </c>
      <c r="C49" s="121" t="s">
        <v>381</v>
      </c>
      <c r="D49" s="121" t="s">
        <v>382</v>
      </c>
      <c r="E49" s="121" t="s">
        <v>305</v>
      </c>
      <c r="F49" s="121" t="s">
        <v>364</v>
      </c>
      <c r="G49" s="121" t="s">
        <v>365</v>
      </c>
      <c r="H49" s="121" t="s">
        <v>252</v>
      </c>
      <c r="I49" s="121" t="s">
        <v>366</v>
      </c>
      <c r="J49" s="121" t="s">
        <v>367</v>
      </c>
      <c r="K49" s="121" t="s">
        <v>368</v>
      </c>
      <c r="L49" s="121"/>
      <c r="M49" s="121"/>
    </row>
    <row r="50" spans="1:13" ht="26" x14ac:dyDescent="0.35">
      <c r="A50" s="54" t="s">
        <v>445</v>
      </c>
      <c r="B50" s="54" t="s">
        <v>74</v>
      </c>
      <c r="C50" s="121" t="s">
        <v>376</v>
      </c>
      <c r="D50" s="121" t="s">
        <v>377</v>
      </c>
      <c r="E50" s="121" t="s">
        <v>305</v>
      </c>
      <c r="F50" s="121" t="s">
        <v>364</v>
      </c>
      <c r="G50" s="121" t="s">
        <v>365</v>
      </c>
      <c r="H50" s="121" t="s">
        <v>269</v>
      </c>
      <c r="I50" s="121" t="s">
        <v>366</v>
      </c>
      <c r="J50" s="121" t="s">
        <v>367</v>
      </c>
      <c r="K50" s="121" t="s">
        <v>368</v>
      </c>
      <c r="L50" s="121"/>
      <c r="M50" s="121"/>
    </row>
    <row r="51" spans="1:13" ht="26" x14ac:dyDescent="0.35">
      <c r="A51" s="54" t="s">
        <v>446</v>
      </c>
      <c r="B51" s="54" t="s">
        <v>74</v>
      </c>
      <c r="C51" s="121" t="s">
        <v>394</v>
      </c>
      <c r="D51" s="121" t="s">
        <v>382</v>
      </c>
      <c r="E51" s="121" t="s">
        <v>305</v>
      </c>
      <c r="F51" s="121" t="s">
        <v>364</v>
      </c>
      <c r="G51" s="121" t="s">
        <v>365</v>
      </c>
      <c r="H51" s="121" t="s">
        <v>269</v>
      </c>
      <c r="I51" s="121" t="s">
        <v>366</v>
      </c>
      <c r="J51" s="121" t="s">
        <v>367</v>
      </c>
      <c r="K51" s="121" t="s">
        <v>368</v>
      </c>
      <c r="L51" s="121"/>
      <c r="M51" s="121"/>
    </row>
    <row r="52" spans="1:13" x14ac:dyDescent="0.35">
      <c r="A52" s="54" t="s">
        <v>447</v>
      </c>
      <c r="B52" s="54" t="s">
        <v>77</v>
      </c>
      <c r="C52" s="121" t="s">
        <v>448</v>
      </c>
      <c r="D52" s="121" t="s">
        <v>355</v>
      </c>
      <c r="E52" s="121" t="s">
        <v>305</v>
      </c>
      <c r="F52" s="121" t="s">
        <v>364</v>
      </c>
      <c r="G52" s="121" t="s">
        <v>365</v>
      </c>
      <c r="H52" s="121" t="s">
        <v>269</v>
      </c>
      <c r="I52" s="121" t="s">
        <v>366</v>
      </c>
      <c r="J52" s="121" t="s">
        <v>367</v>
      </c>
      <c r="K52" s="121" t="s">
        <v>368</v>
      </c>
      <c r="L52" s="121"/>
      <c r="M52" s="121"/>
    </row>
    <row r="53" spans="1:13" ht="26" x14ac:dyDescent="0.35">
      <c r="A53" s="54" t="s">
        <v>449</v>
      </c>
      <c r="B53" s="54" t="s">
        <v>74</v>
      </c>
      <c r="C53" s="121" t="s">
        <v>413</v>
      </c>
      <c r="D53" s="121" t="s">
        <v>371</v>
      </c>
      <c r="E53" s="121" t="s">
        <v>305</v>
      </c>
      <c r="F53" s="121" t="s">
        <v>364</v>
      </c>
      <c r="G53" s="121" t="s">
        <v>365</v>
      </c>
      <c r="H53" s="121" t="s">
        <v>269</v>
      </c>
      <c r="I53" s="121" t="s">
        <v>366</v>
      </c>
      <c r="J53" s="121" t="s">
        <v>367</v>
      </c>
      <c r="K53" s="121" t="s">
        <v>368</v>
      </c>
      <c r="L53" s="121"/>
      <c r="M53" s="121"/>
    </row>
    <row r="54" spans="1:13" ht="26" x14ac:dyDescent="0.35">
      <c r="A54" s="54" t="s">
        <v>450</v>
      </c>
      <c r="B54" s="54" t="s">
        <v>74</v>
      </c>
      <c r="C54" s="121" t="s">
        <v>389</v>
      </c>
      <c r="D54" s="121" t="s">
        <v>390</v>
      </c>
      <c r="E54" s="121" t="s">
        <v>305</v>
      </c>
      <c r="F54" s="121" t="s">
        <v>364</v>
      </c>
      <c r="G54" s="121" t="s">
        <v>365</v>
      </c>
      <c r="H54" s="121" t="s">
        <v>269</v>
      </c>
      <c r="I54" s="121" t="s">
        <v>366</v>
      </c>
      <c r="J54" s="121" t="s">
        <v>367</v>
      </c>
      <c r="K54" s="121" t="s">
        <v>368</v>
      </c>
      <c r="L54" s="121"/>
      <c r="M54" s="121"/>
    </row>
    <row r="55" spans="1:13" ht="26" x14ac:dyDescent="0.35">
      <c r="A55" s="54" t="s">
        <v>451</v>
      </c>
      <c r="B55" s="54" t="s">
        <v>74</v>
      </c>
      <c r="C55" s="121" t="s">
        <v>387</v>
      </c>
      <c r="D55" s="121" t="s">
        <v>371</v>
      </c>
      <c r="E55" s="121" t="s">
        <v>305</v>
      </c>
      <c r="F55" s="121" t="s">
        <v>364</v>
      </c>
      <c r="G55" s="121" t="s">
        <v>365</v>
      </c>
      <c r="H55" s="121" t="s">
        <v>269</v>
      </c>
      <c r="I55" s="121" t="s">
        <v>366</v>
      </c>
      <c r="J55" s="121" t="s">
        <v>367</v>
      </c>
      <c r="K55" s="121" t="s">
        <v>368</v>
      </c>
      <c r="L55" s="121"/>
      <c r="M55" s="121"/>
    </row>
    <row r="56" spans="1:13" ht="26" x14ac:dyDescent="0.35">
      <c r="A56" s="54" t="s">
        <v>452</v>
      </c>
      <c r="B56" s="54" t="s">
        <v>74</v>
      </c>
      <c r="C56" s="121" t="s">
        <v>381</v>
      </c>
      <c r="D56" s="121" t="s">
        <v>382</v>
      </c>
      <c r="E56" s="121" t="s">
        <v>305</v>
      </c>
      <c r="F56" s="121" t="s">
        <v>364</v>
      </c>
      <c r="G56" s="121" t="s">
        <v>365</v>
      </c>
      <c r="H56" s="121" t="s">
        <v>269</v>
      </c>
      <c r="I56" s="121" t="s">
        <v>366</v>
      </c>
      <c r="J56" s="121" t="s">
        <v>367</v>
      </c>
      <c r="K56" s="121" t="s">
        <v>368</v>
      </c>
      <c r="L56" s="121"/>
      <c r="M56" s="121"/>
    </row>
    <row r="57" spans="1:13" ht="26" x14ac:dyDescent="0.35">
      <c r="A57" s="54" t="s">
        <v>452</v>
      </c>
      <c r="B57" s="54" t="s">
        <v>74</v>
      </c>
      <c r="C57" s="121" t="s">
        <v>381</v>
      </c>
      <c r="D57" s="121" t="s">
        <v>382</v>
      </c>
      <c r="E57" s="121" t="s">
        <v>305</v>
      </c>
      <c r="F57" s="121" t="s">
        <v>364</v>
      </c>
      <c r="G57" s="121" t="s">
        <v>365</v>
      </c>
      <c r="H57" s="121" t="s">
        <v>453</v>
      </c>
      <c r="I57" s="121" t="s">
        <v>366</v>
      </c>
      <c r="J57" s="121" t="s">
        <v>367</v>
      </c>
      <c r="K57" s="121" t="s">
        <v>368</v>
      </c>
      <c r="L57" s="121"/>
      <c r="M57" s="121"/>
    </row>
    <row r="58" spans="1:13" ht="26" x14ac:dyDescent="0.35">
      <c r="A58" s="54" t="s">
        <v>454</v>
      </c>
      <c r="B58" s="54" t="s">
        <v>455</v>
      </c>
      <c r="C58" s="121" t="s">
        <v>381</v>
      </c>
      <c r="D58" s="121" t="s">
        <v>382</v>
      </c>
      <c r="E58" s="121" t="s">
        <v>305</v>
      </c>
      <c r="F58" s="121" t="s">
        <v>364</v>
      </c>
      <c r="G58" s="121" t="s">
        <v>365</v>
      </c>
      <c r="H58" s="121" t="s">
        <v>269</v>
      </c>
      <c r="I58" s="121" t="s">
        <v>366</v>
      </c>
      <c r="J58" s="121" t="s">
        <v>367</v>
      </c>
      <c r="K58" s="121" t="s">
        <v>368</v>
      </c>
      <c r="L58" s="121"/>
      <c r="M58" s="121"/>
    </row>
    <row r="59" spans="1:13" ht="26" x14ac:dyDescent="0.35">
      <c r="A59" s="54" t="s">
        <v>456</v>
      </c>
      <c r="B59" s="54" t="s">
        <v>455</v>
      </c>
      <c r="C59" s="121" t="s">
        <v>389</v>
      </c>
      <c r="D59" s="121" t="s">
        <v>390</v>
      </c>
      <c r="E59" s="121" t="s">
        <v>305</v>
      </c>
      <c r="F59" s="121" t="s">
        <v>364</v>
      </c>
      <c r="G59" s="121" t="s">
        <v>365</v>
      </c>
      <c r="H59" s="121" t="s">
        <v>269</v>
      </c>
      <c r="I59" s="121" t="s">
        <v>366</v>
      </c>
      <c r="J59" s="121" t="s">
        <v>457</v>
      </c>
      <c r="K59" s="121" t="s">
        <v>368</v>
      </c>
      <c r="L59" s="121"/>
      <c r="M59" s="121"/>
    </row>
    <row r="60" spans="1:13" ht="52" x14ac:dyDescent="0.35">
      <c r="A60" s="54" t="s">
        <v>458</v>
      </c>
      <c r="B60" s="54" t="s">
        <v>74</v>
      </c>
      <c r="C60" s="121" t="s">
        <v>411</v>
      </c>
      <c r="D60" s="121" t="s">
        <v>363</v>
      </c>
      <c r="E60" s="121" t="s">
        <v>305</v>
      </c>
      <c r="F60" s="121" t="s">
        <v>364</v>
      </c>
      <c r="G60" s="121" t="s">
        <v>365</v>
      </c>
      <c r="H60" s="121" t="s">
        <v>269</v>
      </c>
      <c r="I60" s="121" t="s">
        <v>366</v>
      </c>
      <c r="J60" s="121" t="s">
        <v>367</v>
      </c>
      <c r="K60" s="121" t="s">
        <v>368</v>
      </c>
      <c r="L60" s="121"/>
      <c r="M60" s="121"/>
    </row>
    <row r="61" spans="1:13" ht="26" x14ac:dyDescent="0.35">
      <c r="A61" s="54" t="s">
        <v>459</v>
      </c>
      <c r="B61" s="54" t="s">
        <v>77</v>
      </c>
      <c r="C61" s="121" t="s">
        <v>389</v>
      </c>
      <c r="D61" s="121" t="s">
        <v>390</v>
      </c>
      <c r="E61" s="121" t="s">
        <v>305</v>
      </c>
      <c r="F61" s="121" t="s">
        <v>364</v>
      </c>
      <c r="G61" s="121" t="s">
        <v>365</v>
      </c>
      <c r="H61" s="121" t="s">
        <v>269</v>
      </c>
      <c r="I61" s="121" t="s">
        <v>460</v>
      </c>
      <c r="J61" s="121" t="s">
        <v>305</v>
      </c>
      <c r="K61" s="121" t="s">
        <v>368</v>
      </c>
      <c r="L61" s="121"/>
      <c r="M61" s="121" t="s">
        <v>461</v>
      </c>
    </row>
    <row r="62" spans="1:13" x14ac:dyDescent="0.35">
      <c r="A62" s="54" t="s">
        <v>462</v>
      </c>
      <c r="B62" s="54" t="s">
        <v>77</v>
      </c>
      <c r="C62" s="121" t="s">
        <v>305</v>
      </c>
      <c r="D62" s="121" t="s">
        <v>355</v>
      </c>
      <c r="E62" s="121" t="s">
        <v>305</v>
      </c>
      <c r="F62" s="121" t="s">
        <v>364</v>
      </c>
      <c r="G62" s="121" t="s">
        <v>365</v>
      </c>
      <c r="H62" s="121" t="s">
        <v>223</v>
      </c>
      <c r="I62" s="121" t="s">
        <v>366</v>
      </c>
      <c r="J62" s="121" t="s">
        <v>367</v>
      </c>
      <c r="K62" s="121" t="s">
        <v>368</v>
      </c>
      <c r="L62" s="121"/>
      <c r="M62" s="121"/>
    </row>
    <row r="63" spans="1:13" ht="26" x14ac:dyDescent="0.35">
      <c r="A63" s="54" t="s">
        <v>463</v>
      </c>
      <c r="B63" s="54" t="s">
        <v>77</v>
      </c>
      <c r="C63" s="121" t="s">
        <v>305</v>
      </c>
      <c r="D63" s="121" t="s">
        <v>355</v>
      </c>
      <c r="E63" s="121" t="s">
        <v>305</v>
      </c>
      <c r="F63" s="121" t="s">
        <v>364</v>
      </c>
      <c r="G63" s="121" t="s">
        <v>365</v>
      </c>
      <c r="H63" s="121" t="s">
        <v>453</v>
      </c>
      <c r="I63" s="121" t="s">
        <v>460</v>
      </c>
      <c r="J63" s="121" t="s">
        <v>457</v>
      </c>
      <c r="K63" s="121" t="s">
        <v>464</v>
      </c>
      <c r="L63" s="121"/>
      <c r="M63" s="121" t="s">
        <v>465</v>
      </c>
    </row>
    <row r="64" spans="1:13" ht="26" x14ac:dyDescent="0.35">
      <c r="A64" s="54" t="s">
        <v>466</v>
      </c>
      <c r="B64" s="54" t="s">
        <v>77</v>
      </c>
      <c r="C64" s="121" t="s">
        <v>305</v>
      </c>
      <c r="D64" s="121" t="s">
        <v>355</v>
      </c>
      <c r="E64" s="121" t="s">
        <v>305</v>
      </c>
      <c r="F64" s="121" t="s">
        <v>364</v>
      </c>
      <c r="G64" s="121" t="s">
        <v>365</v>
      </c>
      <c r="H64" s="121" t="s">
        <v>467</v>
      </c>
      <c r="I64" s="121" t="s">
        <v>460</v>
      </c>
      <c r="J64" s="121" t="s">
        <v>457</v>
      </c>
      <c r="K64" s="121" t="s">
        <v>464</v>
      </c>
      <c r="L64" s="121"/>
      <c r="M64" s="121" t="s">
        <v>465</v>
      </c>
    </row>
    <row r="65" spans="1:13" ht="52" x14ac:dyDescent="0.35">
      <c r="A65" s="54" t="s">
        <v>468</v>
      </c>
      <c r="B65" s="54" t="s">
        <v>74</v>
      </c>
      <c r="C65" s="121" t="s">
        <v>384</v>
      </c>
      <c r="D65" s="121" t="s">
        <v>385</v>
      </c>
      <c r="E65" s="121" t="s">
        <v>305</v>
      </c>
      <c r="F65" s="121" t="s">
        <v>364</v>
      </c>
      <c r="G65" s="121" t="s">
        <v>365</v>
      </c>
      <c r="H65" s="121" t="s">
        <v>225</v>
      </c>
      <c r="I65" s="121" t="s">
        <v>366</v>
      </c>
      <c r="J65" s="121" t="s">
        <v>367</v>
      </c>
      <c r="K65" s="121" t="s">
        <v>368</v>
      </c>
      <c r="L65" s="121"/>
      <c r="M65" s="121"/>
    </row>
    <row r="66" spans="1:13" ht="26" x14ac:dyDescent="0.35">
      <c r="A66" s="54" t="s">
        <v>469</v>
      </c>
      <c r="B66" s="54" t="s">
        <v>74</v>
      </c>
      <c r="C66" s="121" t="s">
        <v>402</v>
      </c>
      <c r="D66" s="121" t="s">
        <v>363</v>
      </c>
      <c r="E66" s="121" t="s">
        <v>305</v>
      </c>
      <c r="F66" s="121" t="s">
        <v>364</v>
      </c>
      <c r="G66" s="121" t="s">
        <v>365</v>
      </c>
      <c r="H66" s="121" t="s">
        <v>225</v>
      </c>
      <c r="I66" s="121" t="s">
        <v>366</v>
      </c>
      <c r="J66" s="121" t="s">
        <v>367</v>
      </c>
      <c r="K66" s="121" t="s">
        <v>368</v>
      </c>
      <c r="L66" s="121"/>
      <c r="M66" s="121"/>
    </row>
    <row r="67" spans="1:13" ht="26" x14ac:dyDescent="0.35">
      <c r="A67" s="54" t="s">
        <v>470</v>
      </c>
      <c r="B67" s="54" t="s">
        <v>74</v>
      </c>
      <c r="C67" s="121" t="s">
        <v>402</v>
      </c>
      <c r="D67" s="121" t="s">
        <v>363</v>
      </c>
      <c r="E67" s="121" t="s">
        <v>305</v>
      </c>
      <c r="F67" s="121" t="s">
        <v>364</v>
      </c>
      <c r="G67" s="121" t="s">
        <v>365</v>
      </c>
      <c r="H67" s="121" t="s">
        <v>225</v>
      </c>
      <c r="I67" s="121" t="s">
        <v>366</v>
      </c>
      <c r="J67" s="121" t="s">
        <v>367</v>
      </c>
      <c r="K67" s="121" t="s">
        <v>368</v>
      </c>
      <c r="L67" s="121"/>
      <c r="M67" s="121"/>
    </row>
    <row r="68" spans="1:13" ht="52" x14ac:dyDescent="0.35">
      <c r="A68" s="54" t="s">
        <v>471</v>
      </c>
      <c r="B68" s="54" t="s">
        <v>74</v>
      </c>
      <c r="C68" s="121" t="s">
        <v>427</v>
      </c>
      <c r="D68" s="121" t="s">
        <v>428</v>
      </c>
      <c r="E68" s="121" t="s">
        <v>305</v>
      </c>
      <c r="F68" s="121" t="s">
        <v>364</v>
      </c>
      <c r="G68" s="121" t="s">
        <v>365</v>
      </c>
      <c r="H68" s="121" t="s">
        <v>225</v>
      </c>
      <c r="I68" s="121" t="s">
        <v>366</v>
      </c>
      <c r="J68" s="121" t="s">
        <v>367</v>
      </c>
      <c r="K68" s="121" t="s">
        <v>368</v>
      </c>
      <c r="L68" s="121"/>
      <c r="M68" s="121"/>
    </row>
    <row r="69" spans="1:13" ht="52" x14ac:dyDescent="0.35">
      <c r="A69" s="54" t="s">
        <v>472</v>
      </c>
      <c r="B69" s="54" t="s">
        <v>74</v>
      </c>
      <c r="C69" s="121" t="s">
        <v>394</v>
      </c>
      <c r="D69" s="121" t="s">
        <v>382</v>
      </c>
      <c r="E69" s="121" t="s">
        <v>305</v>
      </c>
      <c r="F69" s="121" t="s">
        <v>364</v>
      </c>
      <c r="G69" s="121" t="s">
        <v>365</v>
      </c>
      <c r="H69" s="121" t="s">
        <v>225</v>
      </c>
      <c r="I69" s="121" t="s">
        <v>366</v>
      </c>
      <c r="J69" s="121" t="s">
        <v>367</v>
      </c>
      <c r="K69" s="121" t="s">
        <v>368</v>
      </c>
      <c r="L69" s="121"/>
      <c r="M69" s="121"/>
    </row>
    <row r="70" spans="1:13" ht="26" x14ac:dyDescent="0.35">
      <c r="A70" s="54" t="s">
        <v>473</v>
      </c>
      <c r="B70" s="54" t="s">
        <v>74</v>
      </c>
      <c r="C70" s="121" t="s">
        <v>381</v>
      </c>
      <c r="D70" s="121" t="s">
        <v>382</v>
      </c>
      <c r="E70" s="121" t="s">
        <v>305</v>
      </c>
      <c r="F70" s="121" t="s">
        <v>364</v>
      </c>
      <c r="G70" s="121" t="s">
        <v>365</v>
      </c>
      <c r="H70" s="121" t="s">
        <v>225</v>
      </c>
      <c r="I70" s="121" t="s">
        <v>366</v>
      </c>
      <c r="J70" s="121" t="s">
        <v>367</v>
      </c>
      <c r="K70" s="121" t="s">
        <v>368</v>
      </c>
      <c r="L70" s="121"/>
      <c r="M70" s="121"/>
    </row>
    <row r="71" spans="1:13" ht="26" x14ac:dyDescent="0.35">
      <c r="A71" s="54" t="s">
        <v>474</v>
      </c>
      <c r="B71" s="54" t="s">
        <v>74</v>
      </c>
      <c r="C71" s="121" t="s">
        <v>418</v>
      </c>
      <c r="D71" s="121" t="s">
        <v>363</v>
      </c>
      <c r="E71" s="121" t="s">
        <v>305</v>
      </c>
      <c r="F71" s="121" t="s">
        <v>364</v>
      </c>
      <c r="G71" s="121" t="s">
        <v>365</v>
      </c>
      <c r="H71" s="121" t="s">
        <v>225</v>
      </c>
      <c r="I71" s="121" t="s">
        <v>366</v>
      </c>
      <c r="J71" s="121" t="s">
        <v>367</v>
      </c>
      <c r="K71" s="121" t="s">
        <v>368</v>
      </c>
      <c r="L71" s="121"/>
      <c r="M71" s="121"/>
    </row>
    <row r="72" spans="1:13" x14ac:dyDescent="0.35">
      <c r="A72" s="54" t="s">
        <v>475</v>
      </c>
      <c r="B72" s="54" t="s">
        <v>77</v>
      </c>
      <c r="C72" s="121" t="s">
        <v>305</v>
      </c>
      <c r="D72" s="121" t="s">
        <v>374</v>
      </c>
      <c r="E72" s="121" t="s">
        <v>305</v>
      </c>
      <c r="F72" s="121" t="s">
        <v>364</v>
      </c>
      <c r="G72" s="121" t="s">
        <v>365</v>
      </c>
      <c r="H72" s="121" t="s">
        <v>225</v>
      </c>
      <c r="I72" s="121" t="s">
        <v>366</v>
      </c>
      <c r="J72" s="121" t="s">
        <v>367</v>
      </c>
      <c r="K72" s="121" t="s">
        <v>368</v>
      </c>
      <c r="L72" s="121"/>
      <c r="M72" s="121"/>
    </row>
    <row r="73" spans="1:13" ht="39" x14ac:dyDescent="0.35">
      <c r="A73" s="54" t="s">
        <v>476</v>
      </c>
      <c r="B73" s="54" t="s">
        <v>74</v>
      </c>
      <c r="C73" s="121" t="s">
        <v>411</v>
      </c>
      <c r="D73" s="121" t="s">
        <v>363</v>
      </c>
      <c r="E73" s="121" t="s">
        <v>305</v>
      </c>
      <c r="F73" s="121" t="s">
        <v>364</v>
      </c>
      <c r="G73" s="121" t="s">
        <v>365</v>
      </c>
      <c r="H73" s="121" t="s">
        <v>225</v>
      </c>
      <c r="I73" s="121" t="s">
        <v>366</v>
      </c>
      <c r="J73" s="121" t="s">
        <v>367</v>
      </c>
      <c r="K73" s="121" t="s">
        <v>368</v>
      </c>
      <c r="L73" s="121"/>
      <c r="M73" s="121"/>
    </row>
    <row r="74" spans="1:13" ht="52" x14ac:dyDescent="0.35">
      <c r="A74" s="54" t="s">
        <v>477</v>
      </c>
      <c r="B74" s="54" t="s">
        <v>74</v>
      </c>
      <c r="C74" s="121" t="s">
        <v>392</v>
      </c>
      <c r="D74" s="121" t="s">
        <v>377</v>
      </c>
      <c r="E74" s="121" t="s">
        <v>305</v>
      </c>
      <c r="F74" s="121" t="s">
        <v>364</v>
      </c>
      <c r="G74" s="121" t="s">
        <v>365</v>
      </c>
      <c r="H74" s="121" t="s">
        <v>225</v>
      </c>
      <c r="I74" s="121" t="s">
        <v>366</v>
      </c>
      <c r="J74" s="121" t="s">
        <v>367</v>
      </c>
      <c r="K74" s="121" t="s">
        <v>368</v>
      </c>
      <c r="L74" s="121"/>
      <c r="M74" s="121"/>
    </row>
    <row r="75" spans="1:13" ht="39" x14ac:dyDescent="0.35">
      <c r="A75" s="54" t="s">
        <v>478</v>
      </c>
      <c r="B75" s="54" t="s">
        <v>74</v>
      </c>
      <c r="C75" s="121" t="s">
        <v>394</v>
      </c>
      <c r="D75" s="121" t="s">
        <v>382</v>
      </c>
      <c r="E75" s="121" t="s">
        <v>305</v>
      </c>
      <c r="F75" s="121" t="s">
        <v>364</v>
      </c>
      <c r="G75" s="121" t="s">
        <v>365</v>
      </c>
      <c r="H75" s="121" t="s">
        <v>225</v>
      </c>
      <c r="I75" s="121" t="s">
        <v>366</v>
      </c>
      <c r="J75" s="121" t="s">
        <v>367</v>
      </c>
      <c r="K75" s="121" t="s">
        <v>368</v>
      </c>
      <c r="L75" s="121"/>
      <c r="M75" s="121"/>
    </row>
    <row r="76" spans="1:13" ht="39" x14ac:dyDescent="0.35">
      <c r="A76" s="54" t="s">
        <v>479</v>
      </c>
      <c r="B76" s="54" t="s">
        <v>77</v>
      </c>
      <c r="C76" s="121" t="s">
        <v>305</v>
      </c>
      <c r="D76" s="121" t="e">
        <v>#N/A</v>
      </c>
      <c r="E76" s="121" t="s">
        <v>305</v>
      </c>
      <c r="F76" s="121" t="s">
        <v>364</v>
      </c>
      <c r="G76" s="121" t="s">
        <v>365</v>
      </c>
      <c r="H76" s="121" t="s">
        <v>225</v>
      </c>
      <c r="I76" s="121" t="s">
        <v>366</v>
      </c>
      <c r="J76" s="121" t="s">
        <v>367</v>
      </c>
      <c r="K76" s="121" t="s">
        <v>368</v>
      </c>
      <c r="L76" s="121"/>
      <c r="M76" s="121"/>
    </row>
    <row r="77" spans="1:13" ht="26" x14ac:dyDescent="0.35">
      <c r="A77" s="54" t="s">
        <v>480</v>
      </c>
      <c r="B77" s="54" t="s">
        <v>74</v>
      </c>
      <c r="C77" s="121" t="s">
        <v>394</v>
      </c>
      <c r="D77" s="121" t="s">
        <v>382</v>
      </c>
      <c r="E77" s="121" t="s">
        <v>305</v>
      </c>
      <c r="F77" s="121" t="s">
        <v>364</v>
      </c>
      <c r="G77" s="121" t="s">
        <v>365</v>
      </c>
      <c r="H77" s="121" t="s">
        <v>225</v>
      </c>
      <c r="I77" s="121" t="s">
        <v>366</v>
      </c>
      <c r="J77" s="121" t="s">
        <v>367</v>
      </c>
      <c r="K77" s="121" t="s">
        <v>368</v>
      </c>
      <c r="L77" s="121"/>
      <c r="M77" s="121"/>
    </row>
    <row r="78" spans="1:13" x14ac:dyDescent="0.35">
      <c r="A78" s="54" t="s">
        <v>481</v>
      </c>
      <c r="B78" s="54" t="s">
        <v>455</v>
      </c>
      <c r="C78" s="121" t="s">
        <v>305</v>
      </c>
      <c r="D78" s="121" t="s">
        <v>355</v>
      </c>
      <c r="E78" s="121" t="s">
        <v>305</v>
      </c>
      <c r="F78" s="121" t="s">
        <v>364</v>
      </c>
      <c r="G78" s="121" t="s">
        <v>365</v>
      </c>
      <c r="H78" s="121" t="s">
        <v>225</v>
      </c>
      <c r="I78" s="121" t="s">
        <v>366</v>
      </c>
      <c r="J78" s="121" t="s">
        <v>367</v>
      </c>
      <c r="K78" s="121" t="s">
        <v>368</v>
      </c>
      <c r="L78" s="121"/>
      <c r="M78" s="121"/>
    </row>
    <row r="79" spans="1:13" ht="26" x14ac:dyDescent="0.35">
      <c r="A79" s="54" t="s">
        <v>482</v>
      </c>
      <c r="B79" s="54" t="s">
        <v>74</v>
      </c>
      <c r="C79" s="121" t="s">
        <v>305</v>
      </c>
      <c r="D79" s="121" t="s">
        <v>355</v>
      </c>
      <c r="E79" s="121" t="s">
        <v>305</v>
      </c>
      <c r="F79" s="121" t="s">
        <v>364</v>
      </c>
      <c r="G79" s="121" t="s">
        <v>365</v>
      </c>
      <c r="H79" s="121" t="s">
        <v>226</v>
      </c>
      <c r="I79" s="121" t="s">
        <v>366</v>
      </c>
      <c r="J79" s="121" t="s">
        <v>367</v>
      </c>
      <c r="K79" s="121" t="s">
        <v>368</v>
      </c>
      <c r="L79" s="121"/>
      <c r="M79" s="121"/>
    </row>
    <row r="80" spans="1:13" x14ac:dyDescent="0.35">
      <c r="A80" s="54" t="s">
        <v>483</v>
      </c>
      <c r="B80" s="54" t="s">
        <v>77</v>
      </c>
      <c r="C80" s="121" t="s">
        <v>305</v>
      </c>
      <c r="D80" s="121" t="s">
        <v>355</v>
      </c>
      <c r="E80" s="121" t="s">
        <v>305</v>
      </c>
      <c r="F80" s="121" t="s">
        <v>364</v>
      </c>
      <c r="G80" s="121" t="s">
        <v>365</v>
      </c>
      <c r="H80" s="121" t="s">
        <v>484</v>
      </c>
      <c r="I80" s="121" t="s">
        <v>366</v>
      </c>
      <c r="J80" s="121" t="s">
        <v>367</v>
      </c>
      <c r="K80" s="121" t="s">
        <v>368</v>
      </c>
      <c r="L80" s="121"/>
      <c r="M80" s="121"/>
    </row>
    <row r="81" spans="1:13" ht="26" x14ac:dyDescent="0.35">
      <c r="A81" s="54" t="s">
        <v>485</v>
      </c>
      <c r="B81" s="54" t="s">
        <v>74</v>
      </c>
      <c r="C81" s="121" t="s">
        <v>305</v>
      </c>
      <c r="D81" s="121" t="s">
        <v>355</v>
      </c>
      <c r="E81" s="121" t="s">
        <v>305</v>
      </c>
      <c r="F81" s="121" t="s">
        <v>364</v>
      </c>
      <c r="G81" s="121" t="s">
        <v>365</v>
      </c>
      <c r="H81" s="121" t="s">
        <v>486</v>
      </c>
      <c r="I81" s="121" t="s">
        <v>366</v>
      </c>
      <c r="J81" s="121" t="s">
        <v>367</v>
      </c>
      <c r="K81" s="121" t="s">
        <v>368</v>
      </c>
      <c r="L81" s="121"/>
      <c r="M81" s="121"/>
    </row>
    <row r="82" spans="1:13" ht="26" x14ac:dyDescent="0.35">
      <c r="A82" s="54" t="s">
        <v>487</v>
      </c>
      <c r="B82" s="54" t="s">
        <v>74</v>
      </c>
      <c r="C82" s="121" t="s">
        <v>305</v>
      </c>
      <c r="D82" s="121" t="s">
        <v>355</v>
      </c>
      <c r="E82" s="121" t="s">
        <v>305</v>
      </c>
      <c r="F82" s="121" t="s">
        <v>364</v>
      </c>
      <c r="G82" s="121" t="s">
        <v>365</v>
      </c>
      <c r="H82" s="121" t="s">
        <v>486</v>
      </c>
      <c r="I82" s="121" t="s">
        <v>366</v>
      </c>
      <c r="J82" s="121" t="s">
        <v>367</v>
      </c>
      <c r="K82" s="121" t="s">
        <v>368</v>
      </c>
      <c r="L82" s="121"/>
      <c r="M82" s="121"/>
    </row>
    <row r="83" spans="1:13" x14ac:dyDescent="0.35">
      <c r="A83" s="54" t="s">
        <v>488</v>
      </c>
      <c r="B83" s="54" t="s">
        <v>77</v>
      </c>
      <c r="C83" s="121" t="s">
        <v>305</v>
      </c>
      <c r="D83" s="121" t="s">
        <v>374</v>
      </c>
      <c r="E83" s="121" t="s">
        <v>305</v>
      </c>
      <c r="F83" s="121" t="s">
        <v>364</v>
      </c>
      <c r="G83" s="121" t="s">
        <v>365</v>
      </c>
      <c r="H83" s="121" t="s">
        <v>240</v>
      </c>
      <c r="I83" s="121" t="s">
        <v>366</v>
      </c>
      <c r="J83" s="121" t="s">
        <v>367</v>
      </c>
      <c r="K83" s="121" t="s">
        <v>368</v>
      </c>
      <c r="L83" s="121"/>
      <c r="M83" s="121"/>
    </row>
    <row r="84" spans="1:13" ht="26" x14ac:dyDescent="0.35">
      <c r="A84" s="54" t="s">
        <v>489</v>
      </c>
      <c r="B84" s="54" t="s">
        <v>74</v>
      </c>
      <c r="C84" s="121" t="s">
        <v>305</v>
      </c>
      <c r="D84" s="121" t="s">
        <v>355</v>
      </c>
      <c r="E84" s="121" t="s">
        <v>305</v>
      </c>
      <c r="F84" s="121" t="s">
        <v>364</v>
      </c>
      <c r="G84" s="121" t="s">
        <v>365</v>
      </c>
      <c r="H84" s="121" t="s">
        <v>241</v>
      </c>
      <c r="I84" s="121" t="s">
        <v>366</v>
      </c>
      <c r="J84" s="121" t="s">
        <v>367</v>
      </c>
      <c r="K84" s="121" t="s">
        <v>368</v>
      </c>
      <c r="L84" s="121"/>
      <c r="M84" s="121"/>
    </row>
    <row r="85" spans="1:13" ht="26" x14ac:dyDescent="0.35">
      <c r="A85" s="54" t="s">
        <v>485</v>
      </c>
      <c r="B85" s="54" t="s">
        <v>74</v>
      </c>
      <c r="C85" s="121" t="s">
        <v>305</v>
      </c>
      <c r="D85" s="121" t="s">
        <v>355</v>
      </c>
      <c r="E85" s="121" t="s">
        <v>305</v>
      </c>
      <c r="F85" s="121" t="s">
        <v>364</v>
      </c>
      <c r="G85" s="121" t="s">
        <v>365</v>
      </c>
      <c r="H85" s="121" t="s">
        <v>490</v>
      </c>
      <c r="I85" s="121" t="s">
        <v>366</v>
      </c>
      <c r="J85" s="121" t="s">
        <v>367</v>
      </c>
      <c r="K85" s="121" t="s">
        <v>368</v>
      </c>
      <c r="L85" s="121"/>
      <c r="M85" s="121"/>
    </row>
    <row r="86" spans="1:13" ht="52" x14ac:dyDescent="0.35">
      <c r="A86" s="54" t="s">
        <v>491</v>
      </c>
      <c r="B86" s="54" t="s">
        <v>74</v>
      </c>
      <c r="C86" s="121" t="s">
        <v>370</v>
      </c>
      <c r="D86" s="121" t="s">
        <v>371</v>
      </c>
      <c r="E86" s="121" t="s">
        <v>305</v>
      </c>
      <c r="F86" s="121" t="s">
        <v>364</v>
      </c>
      <c r="G86" s="121" t="s">
        <v>365</v>
      </c>
      <c r="H86" s="121" t="s">
        <v>288</v>
      </c>
      <c r="I86" s="121" t="s">
        <v>366</v>
      </c>
      <c r="J86" s="121" t="s">
        <v>367</v>
      </c>
      <c r="K86" s="121" t="s">
        <v>368</v>
      </c>
      <c r="L86" s="121"/>
      <c r="M86" s="121"/>
    </row>
    <row r="87" spans="1:13" ht="143" x14ac:dyDescent="0.35">
      <c r="A87" s="54" t="s">
        <v>492</v>
      </c>
      <c r="B87" s="54" t="s">
        <v>74</v>
      </c>
      <c r="C87" s="121" t="s">
        <v>493</v>
      </c>
      <c r="D87" s="121" t="s">
        <v>374</v>
      </c>
      <c r="E87" s="121" t="s">
        <v>305</v>
      </c>
      <c r="F87" s="121" t="s">
        <v>364</v>
      </c>
      <c r="G87" s="121" t="s">
        <v>365</v>
      </c>
      <c r="H87" s="121" t="s">
        <v>288</v>
      </c>
      <c r="I87" s="121" t="s">
        <v>366</v>
      </c>
      <c r="J87" s="121" t="s">
        <v>367</v>
      </c>
      <c r="K87" s="121" t="s">
        <v>368</v>
      </c>
      <c r="L87" s="121"/>
      <c r="M87" s="121"/>
    </row>
    <row r="88" spans="1:13" ht="39" x14ac:dyDescent="0.35">
      <c r="A88" s="54" t="s">
        <v>494</v>
      </c>
      <c r="B88" s="54" t="s">
        <v>74</v>
      </c>
      <c r="C88" s="121" t="s">
        <v>376</v>
      </c>
      <c r="D88" s="121" t="s">
        <v>377</v>
      </c>
      <c r="E88" s="121" t="s">
        <v>305</v>
      </c>
      <c r="F88" s="121" t="s">
        <v>364</v>
      </c>
      <c r="G88" s="121" t="s">
        <v>365</v>
      </c>
      <c r="H88" s="121" t="s">
        <v>495</v>
      </c>
      <c r="I88" s="121" t="s">
        <v>366</v>
      </c>
      <c r="J88" s="121" t="s">
        <v>367</v>
      </c>
      <c r="K88" s="121" t="s">
        <v>368</v>
      </c>
      <c r="L88" s="121"/>
      <c r="M88" s="121"/>
    </row>
    <row r="89" spans="1:13" ht="26" x14ac:dyDescent="0.35">
      <c r="A89" s="54" t="s">
        <v>496</v>
      </c>
      <c r="B89" s="54" t="s">
        <v>74</v>
      </c>
      <c r="C89" s="121" t="s">
        <v>392</v>
      </c>
      <c r="D89" s="121" t="s">
        <v>377</v>
      </c>
      <c r="E89" s="121" t="s">
        <v>305</v>
      </c>
      <c r="F89" s="121" t="s">
        <v>364</v>
      </c>
      <c r="G89" s="121" t="s">
        <v>365</v>
      </c>
      <c r="H89" s="121" t="s">
        <v>495</v>
      </c>
      <c r="I89" s="121" t="s">
        <v>366</v>
      </c>
      <c r="J89" s="121" t="s">
        <v>367</v>
      </c>
      <c r="K89" s="121" t="s">
        <v>368</v>
      </c>
      <c r="L89" s="121"/>
      <c r="M89" s="121"/>
    </row>
    <row r="90" spans="1:13" ht="52" x14ac:dyDescent="0.35">
      <c r="A90" s="54" t="s">
        <v>497</v>
      </c>
      <c r="B90" s="54" t="s">
        <v>74</v>
      </c>
      <c r="C90" s="121" t="s">
        <v>384</v>
      </c>
      <c r="D90" s="121" t="s">
        <v>385</v>
      </c>
      <c r="E90" s="121" t="s">
        <v>305</v>
      </c>
      <c r="F90" s="121" t="s">
        <v>364</v>
      </c>
      <c r="G90" s="121" t="s">
        <v>365</v>
      </c>
      <c r="H90" s="121" t="s">
        <v>495</v>
      </c>
      <c r="I90" s="121" t="s">
        <v>366</v>
      </c>
      <c r="J90" s="121" t="s">
        <v>367</v>
      </c>
      <c r="K90" s="121" t="s">
        <v>368</v>
      </c>
      <c r="L90" s="121"/>
      <c r="M90" s="121"/>
    </row>
    <row r="91" spans="1:13" ht="52" x14ac:dyDescent="0.35">
      <c r="A91" s="54" t="s">
        <v>491</v>
      </c>
      <c r="B91" s="54" t="s">
        <v>74</v>
      </c>
      <c r="C91" s="121" t="s">
        <v>370</v>
      </c>
      <c r="D91" s="121" t="s">
        <v>371</v>
      </c>
      <c r="E91" s="121" t="s">
        <v>305</v>
      </c>
      <c r="F91" s="121" t="s">
        <v>364</v>
      </c>
      <c r="G91" s="121" t="s">
        <v>365</v>
      </c>
      <c r="H91" s="121" t="s">
        <v>495</v>
      </c>
      <c r="I91" s="121" t="s">
        <v>366</v>
      </c>
      <c r="J91" s="121" t="s">
        <v>367</v>
      </c>
      <c r="K91" s="121" t="s">
        <v>368</v>
      </c>
      <c r="L91" s="121"/>
      <c r="M91" s="121"/>
    </row>
    <row r="92" spans="1:13" ht="65" x14ac:dyDescent="0.35">
      <c r="A92" s="54" t="s">
        <v>498</v>
      </c>
      <c r="B92" s="54" t="s">
        <v>77</v>
      </c>
      <c r="C92" s="121" t="s">
        <v>305</v>
      </c>
      <c r="D92" s="121" t="s">
        <v>374</v>
      </c>
      <c r="E92" s="121" t="s">
        <v>305</v>
      </c>
      <c r="F92" s="121" t="s">
        <v>364</v>
      </c>
      <c r="G92" s="121" t="s">
        <v>365</v>
      </c>
      <c r="H92" s="121" t="s">
        <v>495</v>
      </c>
      <c r="I92" s="121" t="s">
        <v>366</v>
      </c>
      <c r="J92" s="121" t="s">
        <v>367</v>
      </c>
      <c r="K92" s="121" t="s">
        <v>368</v>
      </c>
      <c r="L92" s="121"/>
      <c r="M92" s="121"/>
    </row>
    <row r="93" spans="1:13" ht="39" x14ac:dyDescent="0.35">
      <c r="A93" s="54" t="s">
        <v>499</v>
      </c>
      <c r="B93" s="54" t="s">
        <v>74</v>
      </c>
      <c r="C93" s="121" t="s">
        <v>420</v>
      </c>
      <c r="D93" s="121" t="s">
        <v>363</v>
      </c>
      <c r="E93" s="121" t="s">
        <v>305</v>
      </c>
      <c r="F93" s="121" t="s">
        <v>364</v>
      </c>
      <c r="G93" s="121" t="s">
        <v>365</v>
      </c>
      <c r="H93" s="121" t="s">
        <v>495</v>
      </c>
      <c r="I93" s="121" t="s">
        <v>366</v>
      </c>
      <c r="J93" s="121" t="s">
        <v>367</v>
      </c>
      <c r="K93" s="121" t="s">
        <v>368</v>
      </c>
      <c r="L93" s="121"/>
      <c r="M93" s="121"/>
    </row>
    <row r="94" spans="1:13" ht="39" x14ac:dyDescent="0.35">
      <c r="A94" s="54" t="s">
        <v>500</v>
      </c>
      <c r="B94" s="54" t="s">
        <v>74</v>
      </c>
      <c r="C94" s="121" t="s">
        <v>394</v>
      </c>
      <c r="D94" s="121" t="s">
        <v>382</v>
      </c>
      <c r="E94" s="121" t="s">
        <v>305</v>
      </c>
      <c r="F94" s="121" t="s">
        <v>364</v>
      </c>
      <c r="G94" s="121" t="s">
        <v>365</v>
      </c>
      <c r="H94" s="121" t="s">
        <v>495</v>
      </c>
      <c r="I94" s="121" t="s">
        <v>366</v>
      </c>
      <c r="J94" s="121" t="s">
        <v>367</v>
      </c>
      <c r="K94" s="121" t="s">
        <v>368</v>
      </c>
      <c r="L94" s="121"/>
      <c r="M94" s="121"/>
    </row>
    <row r="95" spans="1:13" ht="26" x14ac:dyDescent="0.35">
      <c r="A95" s="54" t="s">
        <v>501</v>
      </c>
      <c r="B95" s="54" t="s">
        <v>74</v>
      </c>
      <c r="C95" s="121" t="s">
        <v>502</v>
      </c>
      <c r="D95" s="121" t="s">
        <v>374</v>
      </c>
      <c r="E95" s="121" t="s">
        <v>305</v>
      </c>
      <c r="F95" s="121" t="s">
        <v>364</v>
      </c>
      <c r="G95" s="121" t="s">
        <v>365</v>
      </c>
      <c r="H95" s="121" t="s">
        <v>495</v>
      </c>
      <c r="I95" s="121" t="s">
        <v>366</v>
      </c>
      <c r="J95" s="121" t="s">
        <v>367</v>
      </c>
      <c r="K95" s="121" t="s">
        <v>368</v>
      </c>
      <c r="L95" s="121"/>
      <c r="M95" s="121"/>
    </row>
    <row r="96" spans="1:13" ht="39" x14ac:dyDescent="0.35">
      <c r="A96" s="54" t="s">
        <v>503</v>
      </c>
      <c r="B96" s="54" t="s">
        <v>74</v>
      </c>
      <c r="C96" s="121" t="s">
        <v>425</v>
      </c>
      <c r="D96" s="121" t="s">
        <v>374</v>
      </c>
      <c r="E96" s="121" t="s">
        <v>305</v>
      </c>
      <c r="F96" s="121" t="s">
        <v>364</v>
      </c>
      <c r="G96" s="121" t="s">
        <v>365</v>
      </c>
      <c r="H96" s="121" t="s">
        <v>495</v>
      </c>
      <c r="I96" s="121" t="s">
        <v>366</v>
      </c>
      <c r="J96" s="121" t="s">
        <v>367</v>
      </c>
      <c r="K96" s="121" t="s">
        <v>368</v>
      </c>
      <c r="L96" s="121"/>
      <c r="M96" s="121"/>
    </row>
    <row r="97" spans="1:13" ht="39" x14ac:dyDescent="0.35">
      <c r="A97" s="54" t="s">
        <v>504</v>
      </c>
      <c r="B97" s="54" t="s">
        <v>74</v>
      </c>
      <c r="C97" s="121" t="s">
        <v>387</v>
      </c>
      <c r="D97" s="121" t="s">
        <v>371</v>
      </c>
      <c r="E97" s="121" t="s">
        <v>305</v>
      </c>
      <c r="F97" s="121" t="s">
        <v>364</v>
      </c>
      <c r="G97" s="121" t="s">
        <v>365</v>
      </c>
      <c r="H97" s="121" t="s">
        <v>495</v>
      </c>
      <c r="I97" s="121" t="s">
        <v>366</v>
      </c>
      <c r="J97" s="121" t="s">
        <v>367</v>
      </c>
      <c r="K97" s="121" t="s">
        <v>368</v>
      </c>
      <c r="L97" s="121"/>
      <c r="M97" s="121"/>
    </row>
    <row r="98" spans="1:13" ht="143" x14ac:dyDescent="0.35">
      <c r="A98" s="54" t="s">
        <v>505</v>
      </c>
      <c r="B98" s="54" t="s">
        <v>74</v>
      </c>
      <c r="C98" s="121" t="s">
        <v>379</v>
      </c>
      <c r="D98" s="121" t="s">
        <v>374</v>
      </c>
      <c r="E98" s="121" t="s">
        <v>305</v>
      </c>
      <c r="F98" s="121" t="s">
        <v>364</v>
      </c>
      <c r="G98" s="121" t="s">
        <v>365</v>
      </c>
      <c r="H98" s="121" t="s">
        <v>495</v>
      </c>
      <c r="I98" s="121" t="s">
        <v>366</v>
      </c>
      <c r="J98" s="121" t="s">
        <v>367</v>
      </c>
      <c r="K98" s="121" t="s">
        <v>368</v>
      </c>
      <c r="L98" s="121"/>
      <c r="M98" s="121"/>
    </row>
    <row r="99" spans="1:13" ht="26" x14ac:dyDescent="0.35">
      <c r="A99" s="54" t="s">
        <v>506</v>
      </c>
      <c r="B99" s="54" t="s">
        <v>77</v>
      </c>
      <c r="C99" s="121" t="s">
        <v>305</v>
      </c>
      <c r="D99" s="121" t="s">
        <v>355</v>
      </c>
      <c r="E99" s="121" t="s">
        <v>305</v>
      </c>
      <c r="F99" s="121" t="s">
        <v>364</v>
      </c>
      <c r="G99" s="121" t="s">
        <v>365</v>
      </c>
      <c r="H99" s="121" t="s">
        <v>283</v>
      </c>
      <c r="I99" s="121" t="s">
        <v>366</v>
      </c>
      <c r="J99" s="121" t="s">
        <v>367</v>
      </c>
      <c r="K99" s="121" t="s">
        <v>368</v>
      </c>
      <c r="L99" s="121"/>
      <c r="M99" s="121"/>
    </row>
    <row r="100" spans="1:13" ht="52" x14ac:dyDescent="0.35">
      <c r="A100" s="54" t="s">
        <v>507</v>
      </c>
      <c r="B100" s="54" t="s">
        <v>77</v>
      </c>
      <c r="C100" s="121" t="s">
        <v>305</v>
      </c>
      <c r="D100" s="121" t="s">
        <v>355</v>
      </c>
      <c r="E100" s="121" t="s">
        <v>305</v>
      </c>
      <c r="F100" s="121" t="s">
        <v>364</v>
      </c>
      <c r="G100" s="121" t="s">
        <v>365</v>
      </c>
      <c r="H100" s="121" t="s">
        <v>283</v>
      </c>
      <c r="I100" s="121" t="s">
        <v>366</v>
      </c>
      <c r="J100" s="121" t="s">
        <v>367</v>
      </c>
      <c r="K100" s="121" t="s">
        <v>368</v>
      </c>
      <c r="L100" s="121"/>
      <c r="M100" s="121"/>
    </row>
    <row r="101" spans="1:13" ht="26" x14ac:dyDescent="0.35">
      <c r="A101" s="54" t="s">
        <v>508</v>
      </c>
      <c r="B101" s="54" t="s">
        <v>77</v>
      </c>
      <c r="C101" s="121" t="s">
        <v>305</v>
      </c>
      <c r="D101" s="121" t="s">
        <v>355</v>
      </c>
      <c r="E101" s="121" t="s">
        <v>305</v>
      </c>
      <c r="F101" s="121" t="s">
        <v>364</v>
      </c>
      <c r="G101" s="121" t="s">
        <v>365</v>
      </c>
      <c r="H101" s="121" t="s">
        <v>283</v>
      </c>
      <c r="I101" s="121" t="s">
        <v>366</v>
      </c>
      <c r="J101" s="121" t="s">
        <v>367</v>
      </c>
      <c r="K101" s="121" t="s">
        <v>368</v>
      </c>
      <c r="L101" s="121"/>
      <c r="M101" s="121"/>
    </row>
    <row r="102" spans="1:13" x14ac:dyDescent="0.35">
      <c r="A102" s="54" t="s">
        <v>509</v>
      </c>
      <c r="B102" s="54" t="s">
        <v>77</v>
      </c>
      <c r="C102" s="121" t="s">
        <v>305</v>
      </c>
      <c r="D102" s="121" t="s">
        <v>355</v>
      </c>
      <c r="E102" s="121" t="s">
        <v>305</v>
      </c>
      <c r="F102" s="121" t="s">
        <v>364</v>
      </c>
      <c r="G102" s="121" t="s">
        <v>365</v>
      </c>
      <c r="H102" s="121" t="s">
        <v>283</v>
      </c>
      <c r="I102" s="121" t="s">
        <v>366</v>
      </c>
      <c r="J102" s="121" t="s">
        <v>367</v>
      </c>
      <c r="K102" s="121" t="s">
        <v>368</v>
      </c>
      <c r="L102" s="121"/>
      <c r="M102" s="121"/>
    </row>
    <row r="103" spans="1:13" ht="26" x14ac:dyDescent="0.35">
      <c r="A103" s="54" t="s">
        <v>510</v>
      </c>
      <c r="B103" s="54" t="s">
        <v>77</v>
      </c>
      <c r="C103" s="121" t="s">
        <v>305</v>
      </c>
      <c r="D103" s="121" t="s">
        <v>355</v>
      </c>
      <c r="E103" s="121" t="s">
        <v>305</v>
      </c>
      <c r="F103" s="121" t="s">
        <v>364</v>
      </c>
      <c r="G103" s="121" t="s">
        <v>365</v>
      </c>
      <c r="H103" s="121" t="s">
        <v>283</v>
      </c>
      <c r="I103" s="121" t="s">
        <v>366</v>
      </c>
      <c r="J103" s="121" t="s">
        <v>367</v>
      </c>
      <c r="K103" s="121" t="s">
        <v>368</v>
      </c>
      <c r="L103" s="121"/>
      <c r="M103" s="121"/>
    </row>
    <row r="104" spans="1:13" ht="52" x14ac:dyDescent="0.35">
      <c r="A104" s="54" t="s">
        <v>511</v>
      </c>
      <c r="B104" s="54" t="s">
        <v>77</v>
      </c>
      <c r="C104" s="121" t="s">
        <v>305</v>
      </c>
      <c r="D104" s="121" t="s">
        <v>355</v>
      </c>
      <c r="E104" s="121" t="s">
        <v>305</v>
      </c>
      <c r="F104" s="121" t="s">
        <v>364</v>
      </c>
      <c r="G104" s="121" t="s">
        <v>365</v>
      </c>
      <c r="H104" s="121" t="s">
        <v>258</v>
      </c>
      <c r="I104" s="121" t="s">
        <v>366</v>
      </c>
      <c r="J104" s="121" t="s">
        <v>367</v>
      </c>
      <c r="K104" s="121" t="s">
        <v>368</v>
      </c>
      <c r="L104" s="121"/>
      <c r="M104" s="121"/>
    </row>
    <row r="105" spans="1:13" ht="26" x14ac:dyDescent="0.35">
      <c r="A105" s="54" t="s">
        <v>512</v>
      </c>
      <c r="B105" s="54" t="s">
        <v>455</v>
      </c>
      <c r="C105" s="121" t="s">
        <v>389</v>
      </c>
      <c r="D105" s="121" t="s">
        <v>390</v>
      </c>
      <c r="E105" s="121" t="s">
        <v>305</v>
      </c>
      <c r="F105" s="121" t="s">
        <v>364</v>
      </c>
      <c r="G105" s="121" t="s">
        <v>365</v>
      </c>
      <c r="H105" s="121" t="s">
        <v>258</v>
      </c>
      <c r="I105" s="121" t="s">
        <v>366</v>
      </c>
      <c r="J105" s="121" t="s">
        <v>367</v>
      </c>
      <c r="K105" s="121" t="s">
        <v>368</v>
      </c>
      <c r="L105" s="121"/>
      <c r="M105" s="121"/>
    </row>
    <row r="106" spans="1:13" ht="26" x14ac:dyDescent="0.35">
      <c r="A106" s="54" t="s">
        <v>513</v>
      </c>
      <c r="B106" s="54" t="s">
        <v>77</v>
      </c>
      <c r="C106" s="121" t="s">
        <v>389</v>
      </c>
      <c r="D106" s="121" t="s">
        <v>390</v>
      </c>
      <c r="E106" s="121" t="s">
        <v>305</v>
      </c>
      <c r="F106" s="121" t="s">
        <v>364</v>
      </c>
      <c r="G106" s="121" t="s">
        <v>365</v>
      </c>
      <c r="H106" s="121" t="s">
        <v>258</v>
      </c>
      <c r="I106" s="121" t="s">
        <v>366</v>
      </c>
      <c r="J106" s="121" t="s">
        <v>367</v>
      </c>
      <c r="K106" s="121" t="s">
        <v>368</v>
      </c>
      <c r="L106" s="121"/>
      <c r="M106" s="121"/>
    </row>
    <row r="107" spans="1:13" ht="39" x14ac:dyDescent="0.35">
      <c r="A107" s="54" t="s">
        <v>514</v>
      </c>
      <c r="B107" s="54" t="s">
        <v>77</v>
      </c>
      <c r="C107" s="121" t="s">
        <v>305</v>
      </c>
      <c r="D107" s="121" t="s">
        <v>355</v>
      </c>
      <c r="E107" s="121" t="s">
        <v>305</v>
      </c>
      <c r="F107" s="121" t="s">
        <v>364</v>
      </c>
      <c r="G107" s="121" t="s">
        <v>365</v>
      </c>
      <c r="H107" s="121" t="s">
        <v>258</v>
      </c>
      <c r="I107" s="121" t="s">
        <v>366</v>
      </c>
      <c r="J107" s="121" t="s">
        <v>367</v>
      </c>
      <c r="K107" s="121" t="s">
        <v>368</v>
      </c>
      <c r="L107" s="121"/>
      <c r="M107" s="121"/>
    </row>
    <row r="108" spans="1:13" ht="39" x14ac:dyDescent="0.35">
      <c r="A108" s="54" t="s">
        <v>515</v>
      </c>
      <c r="B108" s="54" t="s">
        <v>74</v>
      </c>
      <c r="C108" s="121" t="s">
        <v>305</v>
      </c>
      <c r="D108" s="121" t="s">
        <v>355</v>
      </c>
      <c r="E108" s="121" t="s">
        <v>305</v>
      </c>
      <c r="F108" s="121" t="s">
        <v>364</v>
      </c>
      <c r="G108" s="121" t="s">
        <v>365</v>
      </c>
      <c r="H108" s="121" t="s">
        <v>258</v>
      </c>
      <c r="I108" s="121" t="s">
        <v>366</v>
      </c>
      <c r="J108" s="121" t="s">
        <v>367</v>
      </c>
      <c r="K108" s="121" t="s">
        <v>368</v>
      </c>
      <c r="L108" s="121"/>
      <c r="M108" s="121"/>
    </row>
    <row r="109" spans="1:13" x14ac:dyDescent="0.35">
      <c r="A109" s="54" t="s">
        <v>516</v>
      </c>
      <c r="B109" s="54" t="s">
        <v>77</v>
      </c>
      <c r="C109" s="121" t="s">
        <v>305</v>
      </c>
      <c r="D109" s="121" t="s">
        <v>355</v>
      </c>
      <c r="E109" s="121" t="s">
        <v>305</v>
      </c>
      <c r="F109" s="121" t="s">
        <v>364</v>
      </c>
      <c r="G109" s="121" t="s">
        <v>365</v>
      </c>
      <c r="H109" s="121" t="s">
        <v>258</v>
      </c>
      <c r="I109" s="121" t="s">
        <v>366</v>
      </c>
      <c r="J109" s="121" t="s">
        <v>367</v>
      </c>
      <c r="K109" s="121" t="s">
        <v>368</v>
      </c>
      <c r="L109" s="121"/>
      <c r="M109" s="121"/>
    </row>
    <row r="110" spans="1:13" ht="26" x14ac:dyDescent="0.35">
      <c r="A110" s="54" t="s">
        <v>415</v>
      </c>
      <c r="B110" s="54" t="s">
        <v>74</v>
      </c>
      <c r="C110" s="121" t="s">
        <v>389</v>
      </c>
      <c r="D110" s="121" t="s">
        <v>390</v>
      </c>
      <c r="E110" s="121" t="s">
        <v>305</v>
      </c>
      <c r="F110" s="121" t="s">
        <v>364</v>
      </c>
      <c r="G110" s="121" t="s">
        <v>365</v>
      </c>
      <c r="H110" s="121" t="s">
        <v>258</v>
      </c>
      <c r="I110" s="121" t="s">
        <v>366</v>
      </c>
      <c r="J110" s="121" t="s">
        <v>367</v>
      </c>
      <c r="K110" s="121" t="s">
        <v>368</v>
      </c>
      <c r="L110" s="121"/>
      <c r="M110" s="121"/>
    </row>
    <row r="111" spans="1:13" ht="26" x14ac:dyDescent="0.35">
      <c r="A111" s="54" t="s">
        <v>517</v>
      </c>
      <c r="B111" s="54" t="s">
        <v>77</v>
      </c>
      <c r="C111" s="121" t="s">
        <v>305</v>
      </c>
      <c r="D111" s="121" t="s">
        <v>355</v>
      </c>
      <c r="E111" s="121" t="s">
        <v>305</v>
      </c>
      <c r="F111" s="121" t="s">
        <v>364</v>
      </c>
      <c r="G111" s="121" t="s">
        <v>365</v>
      </c>
      <c r="H111" s="121" t="s">
        <v>258</v>
      </c>
      <c r="I111" s="121" t="s">
        <v>366</v>
      </c>
      <c r="J111" s="121" t="s">
        <v>367</v>
      </c>
      <c r="K111" s="121" t="s">
        <v>368</v>
      </c>
      <c r="L111" s="121"/>
      <c r="M111" s="121"/>
    </row>
    <row r="112" spans="1:13" ht="26" x14ac:dyDescent="0.35">
      <c r="A112" s="54" t="s">
        <v>518</v>
      </c>
      <c r="B112" s="54" t="s">
        <v>455</v>
      </c>
      <c r="C112" s="121" t="s">
        <v>305</v>
      </c>
      <c r="D112" s="121" t="s">
        <v>355</v>
      </c>
      <c r="E112" s="121" t="s">
        <v>305</v>
      </c>
      <c r="F112" s="121" t="s">
        <v>364</v>
      </c>
      <c r="G112" s="121" t="s">
        <v>365</v>
      </c>
      <c r="H112" s="121" t="s">
        <v>258</v>
      </c>
      <c r="I112" s="121" t="s">
        <v>366</v>
      </c>
      <c r="J112" s="121" t="s">
        <v>367</v>
      </c>
      <c r="K112" s="121" t="s">
        <v>368</v>
      </c>
      <c r="L112" s="121"/>
      <c r="M112" s="121"/>
    </row>
    <row r="113" spans="1:13" ht="26" x14ac:dyDescent="0.35">
      <c r="A113" s="54" t="s">
        <v>519</v>
      </c>
      <c r="B113" s="54" t="s">
        <v>74</v>
      </c>
      <c r="C113" s="121" t="s">
        <v>389</v>
      </c>
      <c r="D113" s="121" t="s">
        <v>390</v>
      </c>
      <c r="E113" s="121" t="s">
        <v>305</v>
      </c>
      <c r="F113" s="121" t="s">
        <v>364</v>
      </c>
      <c r="G113" s="121" t="s">
        <v>365</v>
      </c>
      <c r="H113" s="121" t="s">
        <v>258</v>
      </c>
      <c r="I113" s="121" t="s">
        <v>366</v>
      </c>
      <c r="J113" s="121" t="s">
        <v>367</v>
      </c>
      <c r="K113" s="121" t="s">
        <v>368</v>
      </c>
      <c r="L113" s="121"/>
      <c r="M113" s="121"/>
    </row>
    <row r="114" spans="1:13" ht="26" x14ac:dyDescent="0.35">
      <c r="A114" s="54" t="s">
        <v>520</v>
      </c>
      <c r="B114" s="54" t="s">
        <v>77</v>
      </c>
      <c r="C114" s="121" t="s">
        <v>389</v>
      </c>
      <c r="D114" s="121" t="s">
        <v>390</v>
      </c>
      <c r="E114" s="121" t="s">
        <v>305</v>
      </c>
      <c r="F114" s="121" t="s">
        <v>364</v>
      </c>
      <c r="G114" s="121" t="s">
        <v>365</v>
      </c>
      <c r="H114" s="121" t="s">
        <v>258</v>
      </c>
      <c r="I114" s="121" t="s">
        <v>366</v>
      </c>
      <c r="J114" s="121" t="s">
        <v>367</v>
      </c>
      <c r="K114" s="121" t="s">
        <v>368</v>
      </c>
      <c r="L114" s="121"/>
      <c r="M114" s="121"/>
    </row>
    <row r="115" spans="1:13" ht="26" x14ac:dyDescent="0.35">
      <c r="A115" s="54" t="s">
        <v>521</v>
      </c>
      <c r="B115" s="54" t="s">
        <v>74</v>
      </c>
      <c r="C115" s="121" t="s">
        <v>522</v>
      </c>
      <c r="D115" s="121" t="s">
        <v>363</v>
      </c>
      <c r="E115" s="121" t="s">
        <v>305</v>
      </c>
      <c r="F115" s="121" t="s">
        <v>364</v>
      </c>
      <c r="G115" s="121" t="s">
        <v>365</v>
      </c>
      <c r="H115" s="121" t="s">
        <v>242</v>
      </c>
      <c r="I115" s="121" t="s">
        <v>366</v>
      </c>
      <c r="J115" s="121" t="s">
        <v>367</v>
      </c>
      <c r="K115" s="121" t="s">
        <v>368</v>
      </c>
      <c r="L115" s="121"/>
      <c r="M115" s="121"/>
    </row>
    <row r="116" spans="1:13" ht="26" x14ac:dyDescent="0.35">
      <c r="A116" s="54" t="s">
        <v>523</v>
      </c>
      <c r="B116" s="54" t="s">
        <v>74</v>
      </c>
      <c r="C116" s="121" t="s">
        <v>392</v>
      </c>
      <c r="D116" s="121" t="s">
        <v>377</v>
      </c>
      <c r="E116" s="121" t="s">
        <v>305</v>
      </c>
      <c r="F116" s="121" t="s">
        <v>364</v>
      </c>
      <c r="G116" s="121" t="s">
        <v>365</v>
      </c>
      <c r="H116" s="121" t="s">
        <v>242</v>
      </c>
      <c r="I116" s="121" t="s">
        <v>366</v>
      </c>
      <c r="J116" s="121" t="s">
        <v>367</v>
      </c>
      <c r="K116" s="121" t="s">
        <v>368</v>
      </c>
      <c r="L116" s="121"/>
      <c r="M116" s="121"/>
    </row>
    <row r="117" spans="1:13" ht="52" x14ac:dyDescent="0.35">
      <c r="A117" s="54" t="s">
        <v>524</v>
      </c>
      <c r="B117" s="54" t="s">
        <v>74</v>
      </c>
      <c r="C117" s="121" t="s">
        <v>409</v>
      </c>
      <c r="D117" s="121" t="s">
        <v>382</v>
      </c>
      <c r="E117" s="121" t="s">
        <v>305</v>
      </c>
      <c r="F117" s="121" t="s">
        <v>364</v>
      </c>
      <c r="G117" s="121" t="s">
        <v>365</v>
      </c>
      <c r="H117" s="121" t="s">
        <v>242</v>
      </c>
      <c r="I117" s="121" t="s">
        <v>366</v>
      </c>
      <c r="J117" s="121" t="s">
        <v>367</v>
      </c>
      <c r="K117" s="121" t="s">
        <v>368</v>
      </c>
      <c r="L117" s="121"/>
      <c r="M117" s="121"/>
    </row>
    <row r="118" spans="1:13" ht="65" x14ac:dyDescent="0.35">
      <c r="A118" s="54" t="s">
        <v>525</v>
      </c>
      <c r="B118" s="54" t="s">
        <v>74</v>
      </c>
      <c r="C118" s="121" t="s">
        <v>376</v>
      </c>
      <c r="D118" s="121" t="s">
        <v>377</v>
      </c>
      <c r="E118" s="121" t="s">
        <v>305</v>
      </c>
      <c r="F118" s="121" t="s">
        <v>364</v>
      </c>
      <c r="G118" s="121" t="s">
        <v>365</v>
      </c>
      <c r="H118" s="121" t="s">
        <v>242</v>
      </c>
      <c r="I118" s="121" t="s">
        <v>366</v>
      </c>
      <c r="J118" s="121" t="s">
        <v>367</v>
      </c>
      <c r="K118" s="121" t="s">
        <v>368</v>
      </c>
      <c r="L118" s="121"/>
      <c r="M118" s="121"/>
    </row>
    <row r="119" spans="1:13" ht="65" x14ac:dyDescent="0.35">
      <c r="A119" s="54" t="s">
        <v>526</v>
      </c>
      <c r="B119" s="54" t="s">
        <v>74</v>
      </c>
      <c r="C119" s="121" t="s">
        <v>381</v>
      </c>
      <c r="D119" s="121" t="s">
        <v>382</v>
      </c>
      <c r="E119" s="121" t="s">
        <v>305</v>
      </c>
      <c r="F119" s="121" t="s">
        <v>364</v>
      </c>
      <c r="G119" s="121" t="s">
        <v>365</v>
      </c>
      <c r="H119" s="121" t="s">
        <v>242</v>
      </c>
      <c r="I119" s="121" t="s">
        <v>366</v>
      </c>
      <c r="J119" s="121" t="s">
        <v>367</v>
      </c>
      <c r="K119" s="121" t="s">
        <v>368</v>
      </c>
      <c r="L119" s="121"/>
      <c r="M119" s="121"/>
    </row>
    <row r="120" spans="1:13" ht="156" x14ac:dyDescent="0.35">
      <c r="A120" s="54" t="s">
        <v>527</v>
      </c>
      <c r="B120" s="54" t="s">
        <v>74</v>
      </c>
      <c r="C120" s="121" t="s">
        <v>402</v>
      </c>
      <c r="D120" s="121" t="s">
        <v>363</v>
      </c>
      <c r="E120" s="121" t="s">
        <v>305</v>
      </c>
      <c r="F120" s="121" t="s">
        <v>364</v>
      </c>
      <c r="G120" s="121" t="s">
        <v>365</v>
      </c>
      <c r="H120" s="121" t="s">
        <v>242</v>
      </c>
      <c r="I120" s="121" t="s">
        <v>366</v>
      </c>
      <c r="J120" s="121" t="s">
        <v>367</v>
      </c>
      <c r="K120" s="121" t="s">
        <v>368</v>
      </c>
      <c r="L120" s="121"/>
      <c r="M120" s="121"/>
    </row>
    <row r="121" spans="1:13" ht="52" x14ac:dyDescent="0.35">
      <c r="A121" s="54" t="s">
        <v>528</v>
      </c>
      <c r="B121" s="54" t="s">
        <v>74</v>
      </c>
      <c r="C121" s="121" t="s">
        <v>411</v>
      </c>
      <c r="D121" s="121" t="s">
        <v>363</v>
      </c>
      <c r="E121" s="121" t="s">
        <v>305</v>
      </c>
      <c r="F121" s="121" t="s">
        <v>364</v>
      </c>
      <c r="G121" s="121" t="s">
        <v>365</v>
      </c>
      <c r="H121" s="121" t="s">
        <v>242</v>
      </c>
      <c r="I121" s="121" t="s">
        <v>366</v>
      </c>
      <c r="J121" s="121" t="s">
        <v>367</v>
      </c>
      <c r="K121" s="121" t="s">
        <v>368</v>
      </c>
      <c r="L121" s="121"/>
      <c r="M121" s="121"/>
    </row>
    <row r="122" spans="1:13" ht="52" x14ac:dyDescent="0.35">
      <c r="A122" s="54" t="s">
        <v>529</v>
      </c>
      <c r="B122" s="54" t="s">
        <v>74</v>
      </c>
      <c r="C122" s="121" t="s">
        <v>394</v>
      </c>
      <c r="D122" s="121" t="s">
        <v>382</v>
      </c>
      <c r="E122" s="121" t="s">
        <v>305</v>
      </c>
      <c r="F122" s="121" t="s">
        <v>364</v>
      </c>
      <c r="G122" s="121" t="s">
        <v>365</v>
      </c>
      <c r="H122" s="121" t="s">
        <v>242</v>
      </c>
      <c r="I122" s="121" t="s">
        <v>366</v>
      </c>
      <c r="J122" s="121" t="s">
        <v>367</v>
      </c>
      <c r="K122" s="121" t="s">
        <v>368</v>
      </c>
      <c r="L122" s="121"/>
      <c r="M122" s="121"/>
    </row>
    <row r="123" spans="1:13" ht="65" x14ac:dyDescent="0.35">
      <c r="A123" s="54" t="s">
        <v>530</v>
      </c>
      <c r="B123" s="54" t="s">
        <v>74</v>
      </c>
      <c r="C123" s="121" t="s">
        <v>418</v>
      </c>
      <c r="D123" s="121" t="s">
        <v>363</v>
      </c>
      <c r="E123" s="121" t="s">
        <v>305</v>
      </c>
      <c r="F123" s="121" t="s">
        <v>364</v>
      </c>
      <c r="G123" s="121" t="s">
        <v>365</v>
      </c>
      <c r="H123" s="121" t="s">
        <v>242</v>
      </c>
      <c r="I123" s="121" t="s">
        <v>366</v>
      </c>
      <c r="J123" s="121" t="s">
        <v>367</v>
      </c>
      <c r="K123" s="121" t="s">
        <v>368</v>
      </c>
      <c r="L123" s="121"/>
      <c r="M123" s="121"/>
    </row>
    <row r="124" spans="1:13" ht="26" x14ac:dyDescent="0.35">
      <c r="A124" s="54" t="s">
        <v>531</v>
      </c>
      <c r="B124" s="54" t="s">
        <v>74</v>
      </c>
      <c r="C124" s="121" t="s">
        <v>413</v>
      </c>
      <c r="D124" s="121" t="s">
        <v>371</v>
      </c>
      <c r="E124" s="121" t="s">
        <v>305</v>
      </c>
      <c r="F124" s="121" t="s">
        <v>364</v>
      </c>
      <c r="G124" s="121" t="s">
        <v>365</v>
      </c>
      <c r="H124" s="121" t="s">
        <v>242</v>
      </c>
      <c r="I124" s="121" t="s">
        <v>366</v>
      </c>
      <c r="J124" s="121" t="s">
        <v>367</v>
      </c>
      <c r="K124" s="121" t="s">
        <v>368</v>
      </c>
      <c r="L124" s="121"/>
      <c r="M124" s="121"/>
    </row>
    <row r="125" spans="1:13" ht="26" x14ac:dyDescent="0.35">
      <c r="A125" s="54" t="s">
        <v>532</v>
      </c>
      <c r="B125" s="54" t="s">
        <v>74</v>
      </c>
      <c r="C125" s="121" t="s">
        <v>389</v>
      </c>
      <c r="D125" s="121" t="s">
        <v>390</v>
      </c>
      <c r="E125" s="121" t="s">
        <v>305</v>
      </c>
      <c r="F125" s="121" t="s">
        <v>364</v>
      </c>
      <c r="G125" s="121" t="s">
        <v>365</v>
      </c>
      <c r="H125" s="121" t="s">
        <v>242</v>
      </c>
      <c r="I125" s="121" t="s">
        <v>366</v>
      </c>
      <c r="J125" s="121" t="s">
        <v>367</v>
      </c>
      <c r="K125" s="121" t="s">
        <v>368</v>
      </c>
      <c r="L125" s="121"/>
      <c r="M125" s="121"/>
    </row>
    <row r="126" spans="1:13" ht="39" x14ac:dyDescent="0.35">
      <c r="A126" s="54" t="s">
        <v>533</v>
      </c>
      <c r="B126" s="54" t="s">
        <v>74</v>
      </c>
      <c r="C126" s="121" t="s">
        <v>373</v>
      </c>
      <c r="D126" s="121" t="s">
        <v>374</v>
      </c>
      <c r="E126" s="121" t="s">
        <v>305</v>
      </c>
      <c r="F126" s="121" t="s">
        <v>364</v>
      </c>
      <c r="G126" s="121" t="s">
        <v>365</v>
      </c>
      <c r="H126" s="121" t="s">
        <v>242</v>
      </c>
      <c r="I126" s="121" t="s">
        <v>366</v>
      </c>
      <c r="J126" s="121" t="s">
        <v>367</v>
      </c>
      <c r="K126" s="121" t="s">
        <v>368</v>
      </c>
      <c r="L126" s="121"/>
      <c r="M126" s="121"/>
    </row>
    <row r="127" spans="1:13" ht="39" x14ac:dyDescent="0.35">
      <c r="A127" s="54" t="s">
        <v>534</v>
      </c>
      <c r="B127" s="54" t="s">
        <v>74</v>
      </c>
      <c r="C127" s="121" t="s">
        <v>387</v>
      </c>
      <c r="D127" s="121" t="s">
        <v>371</v>
      </c>
      <c r="E127" s="121" t="s">
        <v>305</v>
      </c>
      <c r="F127" s="121" t="s">
        <v>364</v>
      </c>
      <c r="G127" s="121" t="s">
        <v>365</v>
      </c>
      <c r="H127" s="121" t="s">
        <v>242</v>
      </c>
      <c r="I127" s="121" t="s">
        <v>366</v>
      </c>
      <c r="J127" s="121" t="s">
        <v>367</v>
      </c>
      <c r="K127" s="121" t="s">
        <v>368</v>
      </c>
      <c r="L127" s="121"/>
      <c r="M127" s="121"/>
    </row>
    <row r="128" spans="1:13" ht="39" x14ac:dyDescent="0.35">
      <c r="A128" s="54" t="s">
        <v>535</v>
      </c>
      <c r="B128" s="54" t="s">
        <v>74</v>
      </c>
      <c r="C128" s="121" t="s">
        <v>381</v>
      </c>
      <c r="D128" s="121" t="s">
        <v>382</v>
      </c>
      <c r="E128" s="121" t="s">
        <v>305</v>
      </c>
      <c r="F128" s="121" t="s">
        <v>364</v>
      </c>
      <c r="G128" s="121" t="s">
        <v>365</v>
      </c>
      <c r="H128" s="121" t="s">
        <v>242</v>
      </c>
      <c r="I128" s="121" t="s">
        <v>366</v>
      </c>
      <c r="J128" s="121" t="s">
        <v>367</v>
      </c>
      <c r="K128" s="121" t="s">
        <v>368</v>
      </c>
      <c r="L128" s="121"/>
      <c r="M128" s="121"/>
    </row>
    <row r="129" spans="1:13" ht="39" x14ac:dyDescent="0.35">
      <c r="A129" s="54" t="s">
        <v>536</v>
      </c>
      <c r="B129" s="54" t="s">
        <v>74</v>
      </c>
      <c r="C129" s="121" t="s">
        <v>394</v>
      </c>
      <c r="D129" s="121" t="s">
        <v>382</v>
      </c>
      <c r="E129" s="121" t="s">
        <v>305</v>
      </c>
      <c r="F129" s="121" t="s">
        <v>364</v>
      </c>
      <c r="G129" s="121" t="s">
        <v>365</v>
      </c>
      <c r="H129" s="121" t="s">
        <v>242</v>
      </c>
      <c r="I129" s="121" t="s">
        <v>366</v>
      </c>
      <c r="J129" s="121" t="s">
        <v>367</v>
      </c>
      <c r="K129" s="121" t="s">
        <v>368</v>
      </c>
      <c r="L129" s="121"/>
      <c r="M129" s="121"/>
    </row>
    <row r="130" spans="1:13" ht="26" x14ac:dyDescent="0.35">
      <c r="A130" s="54" t="s">
        <v>537</v>
      </c>
      <c r="B130" s="54" t="s">
        <v>74</v>
      </c>
      <c r="C130" s="121" t="s">
        <v>538</v>
      </c>
      <c r="D130" s="121" t="s">
        <v>363</v>
      </c>
      <c r="E130" s="121" t="s">
        <v>305</v>
      </c>
      <c r="F130" s="121" t="s">
        <v>364</v>
      </c>
      <c r="G130" s="121" t="s">
        <v>365</v>
      </c>
      <c r="H130" s="121" t="s">
        <v>242</v>
      </c>
      <c r="I130" s="121" t="s">
        <v>366</v>
      </c>
      <c r="J130" s="121" t="s">
        <v>367</v>
      </c>
      <c r="K130" s="121" t="s">
        <v>368</v>
      </c>
      <c r="L130" s="121"/>
      <c r="M130" s="121"/>
    </row>
    <row r="131" spans="1:13" ht="26" x14ac:dyDescent="0.35">
      <c r="A131" s="54" t="s">
        <v>539</v>
      </c>
      <c r="B131" s="54" t="s">
        <v>74</v>
      </c>
      <c r="C131" s="121" t="s">
        <v>540</v>
      </c>
      <c r="D131" s="121" t="s">
        <v>371</v>
      </c>
      <c r="E131" s="121" t="s">
        <v>305</v>
      </c>
      <c r="F131" s="121" t="s">
        <v>364</v>
      </c>
      <c r="G131" s="121" t="s">
        <v>365</v>
      </c>
      <c r="H131" s="121" t="s">
        <v>242</v>
      </c>
      <c r="I131" s="121" t="s">
        <v>366</v>
      </c>
      <c r="J131" s="121" t="s">
        <v>367</v>
      </c>
      <c r="K131" s="121" t="s">
        <v>368</v>
      </c>
      <c r="L131" s="121"/>
      <c r="M131" s="121"/>
    </row>
    <row r="132" spans="1:13" ht="39" x14ac:dyDescent="0.35">
      <c r="A132" s="54" t="s">
        <v>541</v>
      </c>
      <c r="B132" s="54" t="s">
        <v>74</v>
      </c>
      <c r="C132" s="121" t="s">
        <v>542</v>
      </c>
      <c r="D132" s="121" t="s">
        <v>374</v>
      </c>
      <c r="E132" s="121" t="s">
        <v>305</v>
      </c>
      <c r="F132" s="121" t="s">
        <v>364</v>
      </c>
      <c r="G132" s="121" t="s">
        <v>365</v>
      </c>
      <c r="H132" s="121" t="s">
        <v>242</v>
      </c>
      <c r="I132" s="121" t="s">
        <v>366</v>
      </c>
      <c r="J132" s="121" t="s">
        <v>367</v>
      </c>
      <c r="K132" s="121" t="s">
        <v>368</v>
      </c>
      <c r="L132" s="121"/>
      <c r="M132" s="121"/>
    </row>
    <row r="133" spans="1:13" ht="26" x14ac:dyDescent="0.35">
      <c r="A133" s="54" t="s">
        <v>521</v>
      </c>
      <c r="B133" s="54" t="s">
        <v>74</v>
      </c>
      <c r="C133" s="121" t="s">
        <v>522</v>
      </c>
      <c r="D133" s="121" t="s">
        <v>363</v>
      </c>
      <c r="E133" s="121" t="s">
        <v>305</v>
      </c>
      <c r="F133" s="121" t="s">
        <v>364</v>
      </c>
      <c r="G133" s="121" t="s">
        <v>365</v>
      </c>
      <c r="H133" s="121" t="s">
        <v>267</v>
      </c>
      <c r="I133" s="121" t="s">
        <v>366</v>
      </c>
      <c r="J133" s="121" t="s">
        <v>367</v>
      </c>
      <c r="K133" s="121" t="s">
        <v>368</v>
      </c>
      <c r="L133" s="121"/>
      <c r="M133" s="121"/>
    </row>
    <row r="134" spans="1:13" ht="78" x14ac:dyDescent="0.35">
      <c r="A134" s="54" t="s">
        <v>543</v>
      </c>
      <c r="B134" s="54" t="s">
        <v>74</v>
      </c>
      <c r="C134" s="121" t="s">
        <v>409</v>
      </c>
      <c r="D134" s="121" t="s">
        <v>382</v>
      </c>
      <c r="E134" s="121" t="s">
        <v>305</v>
      </c>
      <c r="F134" s="121" t="s">
        <v>364</v>
      </c>
      <c r="G134" s="121" t="s">
        <v>365</v>
      </c>
      <c r="H134" s="121" t="s">
        <v>267</v>
      </c>
      <c r="I134" s="121" t="s">
        <v>366</v>
      </c>
      <c r="J134" s="121" t="s">
        <v>367</v>
      </c>
      <c r="K134" s="121" t="s">
        <v>368</v>
      </c>
      <c r="L134" s="121"/>
      <c r="M134" s="121"/>
    </row>
    <row r="135" spans="1:13" ht="52" x14ac:dyDescent="0.35">
      <c r="A135" s="54" t="s">
        <v>544</v>
      </c>
      <c r="B135" s="54" t="s">
        <v>77</v>
      </c>
      <c r="C135" s="121" t="s">
        <v>305</v>
      </c>
      <c r="D135" s="121" t="s">
        <v>374</v>
      </c>
      <c r="E135" s="121" t="s">
        <v>305</v>
      </c>
      <c r="F135" s="121" t="s">
        <v>364</v>
      </c>
      <c r="G135" s="121" t="s">
        <v>365</v>
      </c>
      <c r="H135" s="121" t="s">
        <v>267</v>
      </c>
      <c r="I135" s="121" t="s">
        <v>366</v>
      </c>
      <c r="J135" s="121" t="s">
        <v>367</v>
      </c>
      <c r="K135" s="121" t="s">
        <v>368</v>
      </c>
      <c r="L135" s="121"/>
      <c r="M135" s="121"/>
    </row>
    <row r="136" spans="1:13" ht="39" x14ac:dyDescent="0.35">
      <c r="A136" s="54" t="s">
        <v>545</v>
      </c>
      <c r="B136" s="54" t="s">
        <v>74</v>
      </c>
      <c r="C136" s="121" t="s">
        <v>394</v>
      </c>
      <c r="D136" s="121" t="s">
        <v>382</v>
      </c>
      <c r="E136" s="121" t="s">
        <v>305</v>
      </c>
      <c r="F136" s="121" t="s">
        <v>364</v>
      </c>
      <c r="G136" s="121" t="s">
        <v>365</v>
      </c>
      <c r="H136" s="121" t="s">
        <v>267</v>
      </c>
      <c r="I136" s="121" t="s">
        <v>366</v>
      </c>
      <c r="J136" s="121" t="s">
        <v>367</v>
      </c>
      <c r="K136" s="121" t="s">
        <v>368</v>
      </c>
      <c r="L136" s="121"/>
      <c r="M136" s="121"/>
    </row>
    <row r="137" spans="1:13" ht="26" x14ac:dyDescent="0.35">
      <c r="A137" s="54" t="s">
        <v>450</v>
      </c>
      <c r="B137" s="54" t="s">
        <v>74</v>
      </c>
      <c r="C137" s="121" t="s">
        <v>389</v>
      </c>
      <c r="D137" s="121" t="s">
        <v>390</v>
      </c>
      <c r="E137" s="121" t="s">
        <v>305</v>
      </c>
      <c r="F137" s="121" t="s">
        <v>364</v>
      </c>
      <c r="G137" s="121" t="s">
        <v>365</v>
      </c>
      <c r="H137" s="121" t="s">
        <v>267</v>
      </c>
      <c r="I137" s="121" t="s">
        <v>366</v>
      </c>
      <c r="J137" s="121" t="s">
        <v>367</v>
      </c>
      <c r="K137" s="121" t="s">
        <v>368</v>
      </c>
      <c r="L137" s="121"/>
      <c r="M137" s="121"/>
    </row>
    <row r="138" spans="1:13" ht="26" x14ac:dyDescent="0.35">
      <c r="A138" s="54" t="s">
        <v>546</v>
      </c>
      <c r="B138" s="54" t="s">
        <v>74</v>
      </c>
      <c r="C138" s="121" t="s">
        <v>413</v>
      </c>
      <c r="D138" s="121" t="s">
        <v>371</v>
      </c>
      <c r="E138" s="121" t="s">
        <v>305</v>
      </c>
      <c r="F138" s="121" t="s">
        <v>364</v>
      </c>
      <c r="G138" s="121" t="s">
        <v>365</v>
      </c>
      <c r="H138" s="121" t="s">
        <v>267</v>
      </c>
      <c r="I138" s="121" t="s">
        <v>366</v>
      </c>
      <c r="J138" s="121" t="s">
        <v>367</v>
      </c>
      <c r="K138" s="121" t="s">
        <v>368</v>
      </c>
      <c r="L138" s="121"/>
      <c r="M138" s="121"/>
    </row>
    <row r="139" spans="1:13" ht="26" x14ac:dyDescent="0.35">
      <c r="A139" s="54" t="s">
        <v>547</v>
      </c>
      <c r="B139" s="54" t="s">
        <v>74</v>
      </c>
      <c r="C139" s="121" t="s">
        <v>387</v>
      </c>
      <c r="D139" s="121" t="s">
        <v>371</v>
      </c>
      <c r="E139" s="121" t="s">
        <v>305</v>
      </c>
      <c r="F139" s="121" t="s">
        <v>364</v>
      </c>
      <c r="G139" s="121" t="s">
        <v>365</v>
      </c>
      <c r="H139" s="121" t="s">
        <v>267</v>
      </c>
      <c r="I139" s="121" t="s">
        <v>366</v>
      </c>
      <c r="J139" s="121" t="s">
        <v>367</v>
      </c>
      <c r="K139" s="121" t="s">
        <v>368</v>
      </c>
      <c r="L139" s="121"/>
      <c r="M139" s="121"/>
    </row>
    <row r="140" spans="1:13" ht="156" x14ac:dyDescent="0.35">
      <c r="A140" s="54" t="s">
        <v>548</v>
      </c>
      <c r="B140" s="54" t="s">
        <v>74</v>
      </c>
      <c r="C140" s="121" t="s">
        <v>387</v>
      </c>
      <c r="D140" s="121" t="s">
        <v>371</v>
      </c>
      <c r="E140" s="121" t="s">
        <v>305</v>
      </c>
      <c r="F140" s="121" t="s">
        <v>364</v>
      </c>
      <c r="G140" s="121" t="s">
        <v>365</v>
      </c>
      <c r="H140" s="121" t="s">
        <v>272</v>
      </c>
      <c r="I140" s="121" t="s">
        <v>366</v>
      </c>
      <c r="J140" s="121" t="s">
        <v>367</v>
      </c>
      <c r="K140" s="121" t="s">
        <v>368</v>
      </c>
      <c r="L140" s="121"/>
      <c r="M140" s="121"/>
    </row>
    <row r="141" spans="1:13" x14ac:dyDescent="0.35">
      <c r="A141" s="54" t="s">
        <v>549</v>
      </c>
      <c r="B141" s="54" t="s">
        <v>77</v>
      </c>
      <c r="C141" s="121" t="s">
        <v>305</v>
      </c>
      <c r="D141" s="121" t="s">
        <v>374</v>
      </c>
      <c r="E141" s="121" t="s">
        <v>305</v>
      </c>
      <c r="F141" s="121" t="s">
        <v>364</v>
      </c>
      <c r="G141" s="121" t="s">
        <v>365</v>
      </c>
      <c r="H141" s="121" t="s">
        <v>272</v>
      </c>
      <c r="I141" s="121" t="s">
        <v>366</v>
      </c>
      <c r="J141" s="121" t="s">
        <v>367</v>
      </c>
      <c r="K141" s="121" t="s">
        <v>368</v>
      </c>
      <c r="L141" s="121"/>
      <c r="M141" s="121"/>
    </row>
    <row r="142" spans="1:13" ht="52" x14ac:dyDescent="0.35">
      <c r="A142" s="54" t="s">
        <v>550</v>
      </c>
      <c r="B142" s="54" t="s">
        <v>74</v>
      </c>
      <c r="C142" s="121" t="s">
        <v>542</v>
      </c>
      <c r="D142" s="121" t="s">
        <v>374</v>
      </c>
      <c r="E142" s="121" t="s">
        <v>305</v>
      </c>
      <c r="F142" s="121" t="s">
        <v>364</v>
      </c>
      <c r="G142" s="121" t="s">
        <v>365</v>
      </c>
      <c r="H142" s="121" t="s">
        <v>272</v>
      </c>
      <c r="I142" s="121" t="s">
        <v>366</v>
      </c>
      <c r="J142" s="121" t="s">
        <v>367</v>
      </c>
      <c r="K142" s="121" t="s">
        <v>368</v>
      </c>
      <c r="L142" s="121"/>
      <c r="M142" s="121"/>
    </row>
    <row r="143" spans="1:13" ht="78" x14ac:dyDescent="0.35">
      <c r="A143" s="54" t="s">
        <v>551</v>
      </c>
      <c r="B143" s="54" t="s">
        <v>74</v>
      </c>
      <c r="C143" s="121" t="s">
        <v>522</v>
      </c>
      <c r="D143" s="121" t="s">
        <v>363</v>
      </c>
      <c r="E143" s="121" t="s">
        <v>305</v>
      </c>
      <c r="F143" s="121" t="s">
        <v>364</v>
      </c>
      <c r="G143" s="121" t="s">
        <v>365</v>
      </c>
      <c r="H143" s="121" t="s">
        <v>272</v>
      </c>
      <c r="I143" s="121" t="s">
        <v>366</v>
      </c>
      <c r="J143" s="121" t="s">
        <v>367</v>
      </c>
      <c r="K143" s="121" t="s">
        <v>368</v>
      </c>
      <c r="L143" s="121"/>
      <c r="M143" s="121"/>
    </row>
    <row r="144" spans="1:13" ht="39" x14ac:dyDescent="0.35">
      <c r="A144" s="54" t="s">
        <v>552</v>
      </c>
      <c r="B144" s="54" t="s">
        <v>73</v>
      </c>
      <c r="C144" s="121" t="s">
        <v>389</v>
      </c>
      <c r="D144" s="121" t="s">
        <v>390</v>
      </c>
      <c r="E144" s="121" t="s">
        <v>305</v>
      </c>
      <c r="F144" s="121" t="s">
        <v>364</v>
      </c>
      <c r="G144" s="121" t="s">
        <v>365</v>
      </c>
      <c r="H144" s="121" t="s">
        <v>272</v>
      </c>
      <c r="I144" s="121" t="s">
        <v>366</v>
      </c>
      <c r="J144" s="121" t="s">
        <v>367</v>
      </c>
      <c r="K144" s="121" t="s">
        <v>368</v>
      </c>
      <c r="L144" s="121"/>
      <c r="M144" s="121"/>
    </row>
    <row r="145" spans="1:13" ht="26" x14ac:dyDescent="0.35">
      <c r="A145" s="54" t="s">
        <v>553</v>
      </c>
      <c r="B145" s="54" t="s">
        <v>74</v>
      </c>
      <c r="C145" s="121" t="s">
        <v>418</v>
      </c>
      <c r="D145" s="121" t="s">
        <v>363</v>
      </c>
      <c r="E145" s="121" t="s">
        <v>305</v>
      </c>
      <c r="F145" s="121" t="s">
        <v>364</v>
      </c>
      <c r="G145" s="121" t="s">
        <v>365</v>
      </c>
      <c r="H145" s="121" t="s">
        <v>272</v>
      </c>
      <c r="I145" s="121" t="s">
        <v>366</v>
      </c>
      <c r="J145" s="121" t="s">
        <v>367</v>
      </c>
      <c r="K145" s="121" t="s">
        <v>368</v>
      </c>
      <c r="L145" s="121"/>
      <c r="M145" s="121"/>
    </row>
    <row r="146" spans="1:13" ht="26" x14ac:dyDescent="0.35">
      <c r="A146" s="54" t="s">
        <v>554</v>
      </c>
      <c r="B146" s="54" t="s">
        <v>74</v>
      </c>
      <c r="C146" s="121" t="s">
        <v>394</v>
      </c>
      <c r="D146" s="121" t="s">
        <v>382</v>
      </c>
      <c r="E146" s="121" t="s">
        <v>305</v>
      </c>
      <c r="F146" s="121" t="s">
        <v>364</v>
      </c>
      <c r="G146" s="121" t="s">
        <v>365</v>
      </c>
      <c r="H146" s="121" t="s">
        <v>272</v>
      </c>
      <c r="I146" s="121" t="s">
        <v>366</v>
      </c>
      <c r="J146" s="121" t="s">
        <v>367</v>
      </c>
      <c r="K146" s="121" t="s">
        <v>368</v>
      </c>
      <c r="L146" s="121"/>
      <c r="M146" s="121"/>
    </row>
    <row r="147" spans="1:13" ht="52" x14ac:dyDescent="0.35">
      <c r="A147" s="54" t="s">
        <v>555</v>
      </c>
      <c r="B147" s="54" t="s">
        <v>77</v>
      </c>
      <c r="C147" s="121" t="s">
        <v>305</v>
      </c>
      <c r="D147" s="121" t="s">
        <v>390</v>
      </c>
      <c r="E147" s="121" t="s">
        <v>305</v>
      </c>
      <c r="F147" s="121" t="s">
        <v>364</v>
      </c>
      <c r="G147" s="121" t="s">
        <v>365</v>
      </c>
      <c r="H147" s="121" t="s">
        <v>272</v>
      </c>
      <c r="I147" s="121" t="s">
        <v>366</v>
      </c>
      <c r="J147" s="121" t="s">
        <v>367</v>
      </c>
      <c r="K147" s="121" t="s">
        <v>368</v>
      </c>
      <c r="L147" s="121"/>
      <c r="M147" s="121"/>
    </row>
    <row r="148" spans="1:13" ht="39" x14ac:dyDescent="0.35">
      <c r="A148" s="54" t="s">
        <v>556</v>
      </c>
      <c r="B148" s="54" t="s">
        <v>74</v>
      </c>
      <c r="C148" s="121" t="s">
        <v>402</v>
      </c>
      <c r="D148" s="121" t="s">
        <v>363</v>
      </c>
      <c r="E148" s="121" t="s">
        <v>305</v>
      </c>
      <c r="F148" s="121" t="s">
        <v>364</v>
      </c>
      <c r="G148" s="121" t="s">
        <v>365</v>
      </c>
      <c r="H148" s="121" t="s">
        <v>272</v>
      </c>
      <c r="I148" s="121" t="s">
        <v>366</v>
      </c>
      <c r="J148" s="121" t="s">
        <v>367</v>
      </c>
      <c r="K148" s="121" t="s">
        <v>368</v>
      </c>
      <c r="L148" s="121"/>
      <c r="M148" s="121"/>
    </row>
    <row r="149" spans="1:13" ht="26" x14ac:dyDescent="0.35">
      <c r="A149" s="54" t="s">
        <v>452</v>
      </c>
      <c r="B149" s="54" t="s">
        <v>74</v>
      </c>
      <c r="C149" s="121" t="s">
        <v>381</v>
      </c>
      <c r="D149" s="121" t="s">
        <v>382</v>
      </c>
      <c r="E149" s="121" t="s">
        <v>305</v>
      </c>
      <c r="F149" s="121" t="s">
        <v>364</v>
      </c>
      <c r="G149" s="121" t="s">
        <v>365</v>
      </c>
      <c r="H149" s="121" t="s">
        <v>272</v>
      </c>
      <c r="I149" s="121" t="s">
        <v>366</v>
      </c>
      <c r="J149" s="121" t="s">
        <v>367</v>
      </c>
      <c r="K149" s="121" t="s">
        <v>368</v>
      </c>
      <c r="L149" s="121"/>
      <c r="M149" s="121"/>
    </row>
    <row r="150" spans="1:13" ht="26" x14ac:dyDescent="0.35">
      <c r="A150" s="54" t="s">
        <v>482</v>
      </c>
      <c r="B150" s="54" t="s">
        <v>74</v>
      </c>
      <c r="C150" s="121" t="s">
        <v>305</v>
      </c>
      <c r="D150" s="121" t="s">
        <v>355</v>
      </c>
      <c r="E150" s="121" t="s">
        <v>305</v>
      </c>
      <c r="F150" s="121" t="s">
        <v>364</v>
      </c>
      <c r="G150" s="121" t="s">
        <v>365</v>
      </c>
      <c r="H150" s="121" t="s">
        <v>557</v>
      </c>
      <c r="I150" s="121" t="s">
        <v>366</v>
      </c>
      <c r="J150" s="121" t="s">
        <v>367</v>
      </c>
      <c r="K150" s="121" t="s">
        <v>368</v>
      </c>
      <c r="L150" s="121"/>
      <c r="M150" s="121"/>
    </row>
    <row r="151" spans="1:13" ht="26" x14ac:dyDescent="0.35">
      <c r="A151" s="54" t="s">
        <v>558</v>
      </c>
      <c r="B151" s="54" t="s">
        <v>74</v>
      </c>
      <c r="C151" s="121" t="s">
        <v>394</v>
      </c>
      <c r="D151" s="121" t="s">
        <v>382</v>
      </c>
      <c r="E151" s="121" t="s">
        <v>305</v>
      </c>
      <c r="F151" s="121" t="s">
        <v>364</v>
      </c>
      <c r="G151" s="121" t="s">
        <v>365</v>
      </c>
      <c r="H151" s="121" t="s">
        <v>272</v>
      </c>
      <c r="I151" s="121" t="s">
        <v>366</v>
      </c>
      <c r="J151" s="121" t="s">
        <v>367</v>
      </c>
      <c r="K151" s="121" t="s">
        <v>368</v>
      </c>
      <c r="L151" s="121"/>
      <c r="M151" s="121"/>
    </row>
    <row r="152" spans="1:13" ht="26" x14ac:dyDescent="0.35">
      <c r="A152" s="54" t="s">
        <v>559</v>
      </c>
      <c r="B152" s="54" t="s">
        <v>74</v>
      </c>
      <c r="C152" s="121" t="s">
        <v>394</v>
      </c>
      <c r="D152" s="121" t="s">
        <v>382</v>
      </c>
      <c r="E152" s="121" t="s">
        <v>305</v>
      </c>
      <c r="F152" s="121" t="s">
        <v>364</v>
      </c>
      <c r="G152" s="121" t="s">
        <v>365</v>
      </c>
      <c r="H152" s="121" t="s">
        <v>272</v>
      </c>
      <c r="I152" s="121" t="s">
        <v>366</v>
      </c>
      <c r="J152" s="121" t="s">
        <v>367</v>
      </c>
      <c r="K152" s="121" t="s">
        <v>368</v>
      </c>
      <c r="L152" s="121"/>
      <c r="M152" s="121"/>
    </row>
    <row r="153" spans="1:13" ht="26" x14ac:dyDescent="0.35">
      <c r="A153" s="54" t="s">
        <v>560</v>
      </c>
      <c r="B153" s="54" t="s">
        <v>74</v>
      </c>
      <c r="C153" s="121" t="s">
        <v>394</v>
      </c>
      <c r="D153" s="121" t="s">
        <v>382</v>
      </c>
      <c r="E153" s="121" t="s">
        <v>305</v>
      </c>
      <c r="F153" s="121" t="s">
        <v>364</v>
      </c>
      <c r="G153" s="121" t="s">
        <v>365</v>
      </c>
      <c r="H153" s="121" t="s">
        <v>272</v>
      </c>
      <c r="I153" s="121" t="s">
        <v>366</v>
      </c>
      <c r="J153" s="121" t="s">
        <v>367</v>
      </c>
      <c r="K153" s="121" t="s">
        <v>368</v>
      </c>
      <c r="L153" s="121"/>
      <c r="M153" s="121"/>
    </row>
    <row r="154" spans="1:13" ht="26" x14ac:dyDescent="0.35">
      <c r="A154" s="54" t="s">
        <v>561</v>
      </c>
      <c r="B154" s="54" t="s">
        <v>74</v>
      </c>
      <c r="C154" s="121" t="s">
        <v>394</v>
      </c>
      <c r="D154" s="121" t="s">
        <v>382</v>
      </c>
      <c r="E154" s="121" t="s">
        <v>305</v>
      </c>
      <c r="F154" s="121" t="s">
        <v>364</v>
      </c>
      <c r="G154" s="121" t="s">
        <v>365</v>
      </c>
      <c r="H154" s="121" t="s">
        <v>272</v>
      </c>
      <c r="I154" s="121" t="s">
        <v>366</v>
      </c>
      <c r="J154" s="121" t="s">
        <v>367</v>
      </c>
      <c r="K154" s="121" t="s">
        <v>368</v>
      </c>
      <c r="L154" s="121"/>
      <c r="M154" s="121"/>
    </row>
    <row r="155" spans="1:13" ht="39" x14ac:dyDescent="0.35">
      <c r="A155" s="54" t="s">
        <v>562</v>
      </c>
      <c r="B155" s="54" t="s">
        <v>74</v>
      </c>
      <c r="C155" s="121" t="s">
        <v>394</v>
      </c>
      <c r="D155" s="121" t="s">
        <v>382</v>
      </c>
      <c r="E155" s="121" t="s">
        <v>305</v>
      </c>
      <c r="F155" s="121" t="s">
        <v>364</v>
      </c>
      <c r="G155" s="121" t="s">
        <v>365</v>
      </c>
      <c r="H155" s="121" t="s">
        <v>272</v>
      </c>
      <c r="I155" s="121" t="s">
        <v>366</v>
      </c>
      <c r="J155" s="121" t="s">
        <v>367</v>
      </c>
      <c r="K155" s="121" t="s">
        <v>368</v>
      </c>
      <c r="L155" s="121"/>
      <c r="M155" s="121"/>
    </row>
    <row r="156" spans="1:13" ht="26" x14ac:dyDescent="0.35">
      <c r="A156" s="54" t="s">
        <v>563</v>
      </c>
      <c r="B156" s="54" t="s">
        <v>74</v>
      </c>
      <c r="C156" s="121" t="s">
        <v>394</v>
      </c>
      <c r="D156" s="121" t="s">
        <v>382</v>
      </c>
      <c r="E156" s="121" t="s">
        <v>305</v>
      </c>
      <c r="F156" s="121" t="s">
        <v>364</v>
      </c>
      <c r="G156" s="121" t="s">
        <v>365</v>
      </c>
      <c r="H156" s="121" t="s">
        <v>272</v>
      </c>
      <c r="I156" s="121" t="s">
        <v>366</v>
      </c>
      <c r="J156" s="121" t="s">
        <v>367</v>
      </c>
      <c r="K156" s="121" t="s">
        <v>368</v>
      </c>
      <c r="L156" s="121"/>
      <c r="M156" s="121"/>
    </row>
    <row r="157" spans="1:13" ht="26" x14ac:dyDescent="0.35">
      <c r="A157" s="54" t="s">
        <v>564</v>
      </c>
      <c r="B157" s="54" t="s">
        <v>74</v>
      </c>
      <c r="C157" s="121" t="s">
        <v>394</v>
      </c>
      <c r="D157" s="121" t="s">
        <v>382</v>
      </c>
      <c r="E157" s="121" t="s">
        <v>305</v>
      </c>
      <c r="F157" s="121" t="s">
        <v>364</v>
      </c>
      <c r="G157" s="121" t="s">
        <v>365</v>
      </c>
      <c r="H157" s="121" t="s">
        <v>272</v>
      </c>
      <c r="I157" s="121" t="s">
        <v>366</v>
      </c>
      <c r="J157" s="121" t="s">
        <v>367</v>
      </c>
      <c r="K157" s="121" t="s">
        <v>368</v>
      </c>
      <c r="L157" s="121"/>
      <c r="M157" s="121"/>
    </row>
    <row r="158" spans="1:13" ht="26" x14ac:dyDescent="0.35">
      <c r="A158" s="54" t="s">
        <v>565</v>
      </c>
      <c r="B158" s="54" t="s">
        <v>74</v>
      </c>
      <c r="C158" s="121" t="s">
        <v>394</v>
      </c>
      <c r="D158" s="121" t="s">
        <v>382</v>
      </c>
      <c r="E158" s="121" t="s">
        <v>305</v>
      </c>
      <c r="F158" s="121" t="s">
        <v>364</v>
      </c>
      <c r="G158" s="121" t="s">
        <v>365</v>
      </c>
      <c r="H158" s="121" t="s">
        <v>272</v>
      </c>
      <c r="I158" s="121" t="s">
        <v>366</v>
      </c>
      <c r="J158" s="121" t="s">
        <v>367</v>
      </c>
      <c r="K158" s="121" t="s">
        <v>368</v>
      </c>
      <c r="L158" s="121"/>
      <c r="M158" s="121"/>
    </row>
    <row r="159" spans="1:13" ht="26" x14ac:dyDescent="0.35">
      <c r="A159" s="54" t="s">
        <v>566</v>
      </c>
      <c r="B159" s="54" t="s">
        <v>74</v>
      </c>
      <c r="C159" s="121" t="s">
        <v>394</v>
      </c>
      <c r="D159" s="121" t="s">
        <v>382</v>
      </c>
      <c r="E159" s="121" t="s">
        <v>305</v>
      </c>
      <c r="F159" s="121" t="s">
        <v>364</v>
      </c>
      <c r="G159" s="121" t="s">
        <v>365</v>
      </c>
      <c r="H159" s="121" t="s">
        <v>272</v>
      </c>
      <c r="I159" s="121" t="s">
        <v>366</v>
      </c>
      <c r="J159" s="121" t="s">
        <v>367</v>
      </c>
      <c r="K159" s="121" t="s">
        <v>368</v>
      </c>
      <c r="L159" s="121"/>
      <c r="M159" s="121"/>
    </row>
    <row r="160" spans="1:13" ht="26" x14ac:dyDescent="0.35">
      <c r="A160" s="54" t="s">
        <v>567</v>
      </c>
      <c r="B160" s="54" t="s">
        <v>74</v>
      </c>
      <c r="C160" s="121" t="s">
        <v>394</v>
      </c>
      <c r="D160" s="121" t="s">
        <v>382</v>
      </c>
      <c r="E160" s="121" t="s">
        <v>305</v>
      </c>
      <c r="F160" s="121" t="s">
        <v>364</v>
      </c>
      <c r="G160" s="121" t="s">
        <v>365</v>
      </c>
      <c r="H160" s="121" t="s">
        <v>272</v>
      </c>
      <c r="I160" s="121" t="s">
        <v>366</v>
      </c>
      <c r="J160" s="121" t="s">
        <v>367</v>
      </c>
      <c r="K160" s="121" t="s">
        <v>368</v>
      </c>
      <c r="L160" s="121"/>
      <c r="M160" s="121"/>
    </row>
    <row r="161" spans="1:13" ht="26" x14ac:dyDescent="0.35">
      <c r="A161" s="54" t="s">
        <v>568</v>
      </c>
      <c r="B161" s="54" t="s">
        <v>74</v>
      </c>
      <c r="C161" s="121" t="s">
        <v>381</v>
      </c>
      <c r="D161" s="121" t="s">
        <v>382</v>
      </c>
      <c r="E161" s="121" t="s">
        <v>305</v>
      </c>
      <c r="F161" s="121" t="s">
        <v>364</v>
      </c>
      <c r="G161" s="121" t="s">
        <v>365</v>
      </c>
      <c r="H161" s="121" t="s">
        <v>272</v>
      </c>
      <c r="I161" s="121" t="s">
        <v>366</v>
      </c>
      <c r="J161" s="121" t="s">
        <v>367</v>
      </c>
      <c r="K161" s="121" t="s">
        <v>368</v>
      </c>
      <c r="L161" s="121"/>
      <c r="M161" s="121"/>
    </row>
    <row r="162" spans="1:13" ht="26" x14ac:dyDescent="0.35">
      <c r="A162" s="54" t="s">
        <v>569</v>
      </c>
      <c r="B162" s="54" t="s">
        <v>74</v>
      </c>
      <c r="C162" s="121" t="s">
        <v>570</v>
      </c>
      <c r="D162" s="121" t="s">
        <v>428</v>
      </c>
      <c r="E162" s="121" t="s">
        <v>305</v>
      </c>
      <c r="F162" s="121" t="s">
        <v>364</v>
      </c>
      <c r="G162" s="121" t="s">
        <v>365</v>
      </c>
      <c r="H162" s="121" t="s">
        <v>272</v>
      </c>
      <c r="I162" s="121" t="s">
        <v>366</v>
      </c>
      <c r="J162" s="121" t="s">
        <v>367</v>
      </c>
      <c r="K162" s="121" t="s">
        <v>368</v>
      </c>
      <c r="L162" s="121"/>
      <c r="M162" s="121"/>
    </row>
    <row r="163" spans="1:13" ht="26" x14ac:dyDescent="0.35">
      <c r="A163" s="54" t="s">
        <v>571</v>
      </c>
      <c r="B163" s="54" t="s">
        <v>74</v>
      </c>
      <c r="C163" s="121" t="s">
        <v>570</v>
      </c>
      <c r="D163" s="121" t="s">
        <v>428</v>
      </c>
      <c r="E163" s="121" t="s">
        <v>305</v>
      </c>
      <c r="F163" s="121" t="s">
        <v>364</v>
      </c>
      <c r="G163" s="121" t="s">
        <v>365</v>
      </c>
      <c r="H163" s="121" t="s">
        <v>272</v>
      </c>
      <c r="I163" s="121" t="s">
        <v>366</v>
      </c>
      <c r="J163" s="121" t="s">
        <v>367</v>
      </c>
      <c r="K163" s="121" t="s">
        <v>368</v>
      </c>
      <c r="L163" s="121"/>
      <c r="M163" s="121"/>
    </row>
    <row r="164" spans="1:13" ht="26" x14ac:dyDescent="0.35">
      <c r="A164" s="54" t="s">
        <v>572</v>
      </c>
      <c r="B164" s="54" t="s">
        <v>74</v>
      </c>
      <c r="C164" s="121" t="s">
        <v>573</v>
      </c>
      <c r="D164" s="121" t="s">
        <v>374</v>
      </c>
      <c r="E164" s="121" t="s">
        <v>305</v>
      </c>
      <c r="F164" s="121" t="s">
        <v>364</v>
      </c>
      <c r="G164" s="121" t="s">
        <v>365</v>
      </c>
      <c r="H164" s="121" t="s">
        <v>272</v>
      </c>
      <c r="I164" s="121" t="s">
        <v>366</v>
      </c>
      <c r="J164" s="121" t="s">
        <v>367</v>
      </c>
      <c r="K164" s="121" t="s">
        <v>368</v>
      </c>
      <c r="L164" s="121"/>
      <c r="M164" s="121"/>
    </row>
    <row r="165" spans="1:13" ht="26" x14ac:dyDescent="0.35">
      <c r="A165" s="54" t="s">
        <v>574</v>
      </c>
      <c r="B165" s="54" t="s">
        <v>74</v>
      </c>
      <c r="C165" s="121" t="s">
        <v>420</v>
      </c>
      <c r="D165" s="121" t="s">
        <v>363</v>
      </c>
      <c r="E165" s="121" t="s">
        <v>305</v>
      </c>
      <c r="F165" s="121" t="s">
        <v>364</v>
      </c>
      <c r="G165" s="121" t="s">
        <v>365</v>
      </c>
      <c r="H165" s="121" t="s">
        <v>272</v>
      </c>
      <c r="I165" s="121" t="s">
        <v>366</v>
      </c>
      <c r="J165" s="121" t="s">
        <v>367</v>
      </c>
      <c r="K165" s="121" t="s">
        <v>368</v>
      </c>
      <c r="L165" s="121"/>
      <c r="M165" s="121"/>
    </row>
    <row r="166" spans="1:13" ht="26" x14ac:dyDescent="0.35">
      <c r="A166" s="54" t="s">
        <v>575</v>
      </c>
      <c r="B166" s="54" t="s">
        <v>74</v>
      </c>
      <c r="C166" s="121" t="s">
        <v>522</v>
      </c>
      <c r="D166" s="121" t="s">
        <v>363</v>
      </c>
      <c r="E166" s="121" t="s">
        <v>305</v>
      </c>
      <c r="F166" s="121" t="s">
        <v>364</v>
      </c>
      <c r="G166" s="121" t="s">
        <v>365</v>
      </c>
      <c r="H166" s="121" t="s">
        <v>272</v>
      </c>
      <c r="I166" s="121" t="s">
        <v>366</v>
      </c>
      <c r="J166" s="121" t="s">
        <v>367</v>
      </c>
      <c r="K166" s="121" t="s">
        <v>368</v>
      </c>
      <c r="L166" s="121"/>
      <c r="M166" s="121"/>
    </row>
    <row r="167" spans="1:13" ht="26" x14ac:dyDescent="0.35">
      <c r="A167" s="54" t="s">
        <v>576</v>
      </c>
      <c r="B167" s="54" t="s">
        <v>74</v>
      </c>
      <c r="C167" s="121" t="s">
        <v>392</v>
      </c>
      <c r="D167" s="121" t="s">
        <v>377</v>
      </c>
      <c r="E167" s="121" t="s">
        <v>305</v>
      </c>
      <c r="F167" s="121" t="s">
        <v>364</v>
      </c>
      <c r="G167" s="121" t="s">
        <v>365</v>
      </c>
      <c r="H167" s="121" t="s">
        <v>272</v>
      </c>
      <c r="I167" s="121" t="s">
        <v>366</v>
      </c>
      <c r="J167" s="121" t="s">
        <v>367</v>
      </c>
      <c r="K167" s="121" t="s">
        <v>368</v>
      </c>
      <c r="L167" s="121"/>
      <c r="M167" s="121"/>
    </row>
    <row r="168" spans="1:13" ht="26" x14ac:dyDescent="0.35">
      <c r="A168" s="54" t="s">
        <v>577</v>
      </c>
      <c r="B168" s="54" t="s">
        <v>74</v>
      </c>
      <c r="C168" s="121" t="s">
        <v>381</v>
      </c>
      <c r="D168" s="121" t="s">
        <v>382</v>
      </c>
      <c r="E168" s="121" t="s">
        <v>305</v>
      </c>
      <c r="F168" s="121" t="s">
        <v>364</v>
      </c>
      <c r="G168" s="121" t="s">
        <v>365</v>
      </c>
      <c r="H168" s="121" t="s">
        <v>272</v>
      </c>
      <c r="I168" s="121" t="s">
        <v>366</v>
      </c>
      <c r="J168" s="121" t="s">
        <v>367</v>
      </c>
      <c r="K168" s="121" t="s">
        <v>368</v>
      </c>
      <c r="L168" s="121"/>
      <c r="M168" s="121"/>
    </row>
    <row r="169" spans="1:13" ht="26" x14ac:dyDescent="0.35">
      <c r="A169" s="54" t="s">
        <v>578</v>
      </c>
      <c r="B169" s="54" t="s">
        <v>74</v>
      </c>
      <c r="C169" s="121" t="s">
        <v>379</v>
      </c>
      <c r="D169" s="121" t="s">
        <v>374</v>
      </c>
      <c r="E169" s="121" t="s">
        <v>305</v>
      </c>
      <c r="F169" s="121" t="s">
        <v>364</v>
      </c>
      <c r="G169" s="121" t="s">
        <v>365</v>
      </c>
      <c r="H169" s="121" t="s">
        <v>272</v>
      </c>
      <c r="I169" s="121" t="s">
        <v>366</v>
      </c>
      <c r="J169" s="121" t="s">
        <v>367</v>
      </c>
      <c r="K169" s="121" t="s">
        <v>368</v>
      </c>
      <c r="L169" s="121"/>
      <c r="M169" s="121"/>
    </row>
    <row r="170" spans="1:13" ht="26" x14ac:dyDescent="0.35">
      <c r="A170" s="54" t="s">
        <v>579</v>
      </c>
      <c r="B170" s="54" t="s">
        <v>74</v>
      </c>
      <c r="C170" s="121" t="s">
        <v>379</v>
      </c>
      <c r="D170" s="121" t="s">
        <v>374</v>
      </c>
      <c r="E170" s="121" t="s">
        <v>305</v>
      </c>
      <c r="F170" s="121" t="s">
        <v>364</v>
      </c>
      <c r="G170" s="121" t="s">
        <v>365</v>
      </c>
      <c r="H170" s="121" t="s">
        <v>272</v>
      </c>
      <c r="I170" s="121" t="s">
        <v>366</v>
      </c>
      <c r="J170" s="121" t="s">
        <v>367</v>
      </c>
      <c r="K170" s="121" t="s">
        <v>368</v>
      </c>
      <c r="L170" s="121"/>
      <c r="M170" s="121"/>
    </row>
    <row r="171" spans="1:13" ht="26" x14ac:dyDescent="0.35">
      <c r="A171" s="54" t="s">
        <v>580</v>
      </c>
      <c r="B171" s="54" t="s">
        <v>74</v>
      </c>
      <c r="C171" s="121" t="s">
        <v>420</v>
      </c>
      <c r="D171" s="121" t="s">
        <v>363</v>
      </c>
      <c r="E171" s="121" t="s">
        <v>305</v>
      </c>
      <c r="F171" s="121" t="s">
        <v>364</v>
      </c>
      <c r="G171" s="121" t="s">
        <v>365</v>
      </c>
      <c r="H171" s="121" t="s">
        <v>272</v>
      </c>
      <c r="I171" s="121" t="s">
        <v>366</v>
      </c>
      <c r="J171" s="121" t="s">
        <v>367</v>
      </c>
      <c r="K171" s="121" t="s">
        <v>368</v>
      </c>
      <c r="L171" s="121"/>
      <c r="M171" s="121"/>
    </row>
    <row r="172" spans="1:13" ht="26" x14ac:dyDescent="0.35">
      <c r="A172" s="54" t="s">
        <v>581</v>
      </c>
      <c r="B172" s="54" t="s">
        <v>74</v>
      </c>
      <c r="C172" s="121" t="s">
        <v>522</v>
      </c>
      <c r="D172" s="121" t="s">
        <v>363</v>
      </c>
      <c r="E172" s="121" t="s">
        <v>305</v>
      </c>
      <c r="F172" s="121" t="s">
        <v>364</v>
      </c>
      <c r="G172" s="121" t="s">
        <v>365</v>
      </c>
      <c r="H172" s="121" t="s">
        <v>272</v>
      </c>
      <c r="I172" s="121" t="s">
        <v>366</v>
      </c>
      <c r="J172" s="121" t="s">
        <v>367</v>
      </c>
      <c r="K172" s="121" t="s">
        <v>368</v>
      </c>
      <c r="L172" s="121"/>
      <c r="M172" s="121"/>
    </row>
    <row r="173" spans="1:13" ht="26" x14ac:dyDescent="0.35">
      <c r="A173" s="54" t="s">
        <v>582</v>
      </c>
      <c r="B173" s="54" t="s">
        <v>74</v>
      </c>
      <c r="C173" s="121" t="s">
        <v>387</v>
      </c>
      <c r="D173" s="121" t="s">
        <v>371</v>
      </c>
      <c r="E173" s="121" t="s">
        <v>305</v>
      </c>
      <c r="F173" s="121" t="s">
        <v>364</v>
      </c>
      <c r="G173" s="121" t="s">
        <v>365</v>
      </c>
      <c r="H173" s="121" t="s">
        <v>272</v>
      </c>
      <c r="I173" s="121" t="s">
        <v>366</v>
      </c>
      <c r="J173" s="121" t="s">
        <v>367</v>
      </c>
      <c r="K173" s="121" t="s">
        <v>368</v>
      </c>
      <c r="L173" s="121"/>
      <c r="M173" s="121"/>
    </row>
    <row r="174" spans="1:13" ht="26" x14ac:dyDescent="0.35">
      <c r="A174" s="54" t="s">
        <v>583</v>
      </c>
      <c r="B174" s="54" t="s">
        <v>74</v>
      </c>
      <c r="C174" s="121" t="s">
        <v>381</v>
      </c>
      <c r="D174" s="121" t="s">
        <v>382</v>
      </c>
      <c r="E174" s="121" t="s">
        <v>305</v>
      </c>
      <c r="F174" s="121" t="s">
        <v>364</v>
      </c>
      <c r="G174" s="121" t="s">
        <v>365</v>
      </c>
      <c r="H174" s="121" t="s">
        <v>272</v>
      </c>
      <c r="I174" s="121" t="s">
        <v>366</v>
      </c>
      <c r="J174" s="121" t="s">
        <v>367</v>
      </c>
      <c r="K174" s="121" t="s">
        <v>368</v>
      </c>
      <c r="L174" s="121"/>
      <c r="M174" s="121"/>
    </row>
    <row r="175" spans="1:13" ht="26" x14ac:dyDescent="0.35">
      <c r="A175" s="54" t="s">
        <v>584</v>
      </c>
      <c r="B175" s="54" t="s">
        <v>74</v>
      </c>
      <c r="C175" s="121" t="s">
        <v>522</v>
      </c>
      <c r="D175" s="121" t="s">
        <v>363</v>
      </c>
      <c r="E175" s="121" t="s">
        <v>305</v>
      </c>
      <c r="F175" s="121" t="s">
        <v>364</v>
      </c>
      <c r="G175" s="121" t="s">
        <v>365</v>
      </c>
      <c r="H175" s="121" t="s">
        <v>272</v>
      </c>
      <c r="I175" s="121" t="s">
        <v>366</v>
      </c>
      <c r="J175" s="121" t="s">
        <v>367</v>
      </c>
      <c r="K175" s="121" t="s">
        <v>368</v>
      </c>
      <c r="L175" s="121"/>
      <c r="M175" s="121"/>
    </row>
    <row r="176" spans="1:13" ht="26" x14ac:dyDescent="0.35">
      <c r="A176" s="54" t="s">
        <v>585</v>
      </c>
      <c r="B176" s="54" t="s">
        <v>74</v>
      </c>
      <c r="C176" s="121" t="s">
        <v>420</v>
      </c>
      <c r="D176" s="121" t="s">
        <v>363</v>
      </c>
      <c r="E176" s="121" t="s">
        <v>305</v>
      </c>
      <c r="F176" s="121" t="s">
        <v>364</v>
      </c>
      <c r="G176" s="121" t="s">
        <v>365</v>
      </c>
      <c r="H176" s="121" t="s">
        <v>272</v>
      </c>
      <c r="I176" s="121" t="s">
        <v>366</v>
      </c>
      <c r="J176" s="121" t="s">
        <v>367</v>
      </c>
      <c r="K176" s="121" t="s">
        <v>368</v>
      </c>
      <c r="L176" s="121"/>
      <c r="M176" s="121"/>
    </row>
    <row r="177" spans="1:13" ht="26" x14ac:dyDescent="0.35">
      <c r="A177" s="54" t="s">
        <v>586</v>
      </c>
      <c r="B177" s="54" t="s">
        <v>74</v>
      </c>
      <c r="C177" s="121" t="s">
        <v>402</v>
      </c>
      <c r="D177" s="121" t="s">
        <v>363</v>
      </c>
      <c r="E177" s="121" t="s">
        <v>305</v>
      </c>
      <c r="F177" s="121" t="s">
        <v>364</v>
      </c>
      <c r="G177" s="121" t="s">
        <v>365</v>
      </c>
      <c r="H177" s="121" t="s">
        <v>272</v>
      </c>
      <c r="I177" s="121" t="s">
        <v>366</v>
      </c>
      <c r="J177" s="121" t="s">
        <v>367</v>
      </c>
      <c r="K177" s="121" t="s">
        <v>368</v>
      </c>
      <c r="L177" s="121"/>
      <c r="M177" s="121"/>
    </row>
    <row r="178" spans="1:13" ht="26" x14ac:dyDescent="0.35">
      <c r="A178" s="54" t="s">
        <v>587</v>
      </c>
      <c r="B178" s="54" t="s">
        <v>74</v>
      </c>
      <c r="C178" s="121" t="s">
        <v>394</v>
      </c>
      <c r="D178" s="121" t="s">
        <v>382</v>
      </c>
      <c r="E178" s="121" t="s">
        <v>305</v>
      </c>
      <c r="F178" s="121" t="s">
        <v>364</v>
      </c>
      <c r="G178" s="121" t="s">
        <v>365</v>
      </c>
      <c r="H178" s="121" t="s">
        <v>272</v>
      </c>
      <c r="I178" s="121" t="s">
        <v>366</v>
      </c>
      <c r="J178" s="121" t="s">
        <v>367</v>
      </c>
      <c r="K178" s="121" t="s">
        <v>368</v>
      </c>
      <c r="L178" s="121"/>
      <c r="M178" s="121"/>
    </row>
    <row r="179" spans="1:13" ht="26" x14ac:dyDescent="0.35">
      <c r="A179" s="54" t="s">
        <v>588</v>
      </c>
      <c r="B179" s="54" t="s">
        <v>74</v>
      </c>
      <c r="C179" s="121" t="s">
        <v>394</v>
      </c>
      <c r="D179" s="121" t="s">
        <v>382</v>
      </c>
      <c r="E179" s="121" t="s">
        <v>305</v>
      </c>
      <c r="F179" s="121" t="s">
        <v>364</v>
      </c>
      <c r="G179" s="121" t="s">
        <v>365</v>
      </c>
      <c r="H179" s="121" t="s">
        <v>272</v>
      </c>
      <c r="I179" s="121" t="s">
        <v>366</v>
      </c>
      <c r="J179" s="121" t="s">
        <v>367</v>
      </c>
      <c r="K179" s="121" t="s">
        <v>368</v>
      </c>
      <c r="L179" s="121"/>
      <c r="M179" s="121"/>
    </row>
    <row r="180" spans="1:13" ht="26" x14ac:dyDescent="0.35">
      <c r="A180" s="54" t="s">
        <v>589</v>
      </c>
      <c r="B180" s="54" t="s">
        <v>74</v>
      </c>
      <c r="C180" s="121" t="s">
        <v>425</v>
      </c>
      <c r="D180" s="121" t="s">
        <v>374</v>
      </c>
      <c r="E180" s="121" t="s">
        <v>305</v>
      </c>
      <c r="F180" s="121" t="s">
        <v>364</v>
      </c>
      <c r="G180" s="121" t="s">
        <v>365</v>
      </c>
      <c r="H180" s="121" t="s">
        <v>272</v>
      </c>
      <c r="I180" s="121" t="s">
        <v>366</v>
      </c>
      <c r="J180" s="121" t="s">
        <v>367</v>
      </c>
      <c r="K180" s="121" t="s">
        <v>368</v>
      </c>
      <c r="L180" s="121"/>
      <c r="M180" s="121"/>
    </row>
    <row r="181" spans="1:13" ht="26" x14ac:dyDescent="0.35">
      <c r="A181" s="54" t="s">
        <v>590</v>
      </c>
      <c r="B181" s="54" t="s">
        <v>74</v>
      </c>
      <c r="C181" s="121" t="s">
        <v>379</v>
      </c>
      <c r="D181" s="121" t="s">
        <v>374</v>
      </c>
      <c r="E181" s="121" t="s">
        <v>305</v>
      </c>
      <c r="F181" s="121" t="s">
        <v>364</v>
      </c>
      <c r="G181" s="121" t="s">
        <v>365</v>
      </c>
      <c r="H181" s="121" t="s">
        <v>272</v>
      </c>
      <c r="I181" s="121" t="s">
        <v>366</v>
      </c>
      <c r="J181" s="121" t="s">
        <v>367</v>
      </c>
      <c r="K181" s="121" t="s">
        <v>368</v>
      </c>
      <c r="L181" s="121"/>
      <c r="M181" s="121"/>
    </row>
    <row r="182" spans="1:13" ht="26" x14ac:dyDescent="0.35">
      <c r="A182" s="54" t="s">
        <v>591</v>
      </c>
      <c r="B182" s="54" t="s">
        <v>74</v>
      </c>
      <c r="C182" s="121" t="s">
        <v>384</v>
      </c>
      <c r="D182" s="121" t="s">
        <v>385</v>
      </c>
      <c r="E182" s="121" t="s">
        <v>305</v>
      </c>
      <c r="F182" s="121" t="s">
        <v>364</v>
      </c>
      <c r="G182" s="121" t="s">
        <v>365</v>
      </c>
      <c r="H182" s="121" t="s">
        <v>272</v>
      </c>
      <c r="I182" s="121" t="s">
        <v>366</v>
      </c>
      <c r="J182" s="121" t="s">
        <v>367</v>
      </c>
      <c r="K182" s="121" t="s">
        <v>368</v>
      </c>
      <c r="L182" s="121"/>
      <c r="M182" s="121"/>
    </row>
    <row r="183" spans="1:13" ht="26" x14ac:dyDescent="0.35">
      <c r="A183" s="54" t="s">
        <v>592</v>
      </c>
      <c r="B183" s="54" t="s">
        <v>74</v>
      </c>
      <c r="C183" s="121" t="s">
        <v>384</v>
      </c>
      <c r="D183" s="121" t="s">
        <v>385</v>
      </c>
      <c r="E183" s="121" t="s">
        <v>305</v>
      </c>
      <c r="F183" s="121" t="s">
        <v>364</v>
      </c>
      <c r="G183" s="121" t="s">
        <v>365</v>
      </c>
      <c r="H183" s="121" t="s">
        <v>272</v>
      </c>
      <c r="I183" s="121" t="s">
        <v>366</v>
      </c>
      <c r="J183" s="121" t="s">
        <v>367</v>
      </c>
      <c r="K183" s="121" t="s">
        <v>368</v>
      </c>
      <c r="L183" s="121"/>
      <c r="M183" s="121"/>
    </row>
    <row r="184" spans="1:13" ht="26" x14ac:dyDescent="0.35">
      <c r="A184" s="54" t="s">
        <v>593</v>
      </c>
      <c r="B184" s="54" t="s">
        <v>74</v>
      </c>
      <c r="C184" s="121" t="s">
        <v>394</v>
      </c>
      <c r="D184" s="121" t="s">
        <v>382</v>
      </c>
      <c r="E184" s="121" t="s">
        <v>305</v>
      </c>
      <c r="F184" s="121" t="s">
        <v>364</v>
      </c>
      <c r="G184" s="121" t="s">
        <v>365</v>
      </c>
      <c r="H184" s="121" t="s">
        <v>272</v>
      </c>
      <c r="I184" s="121" t="s">
        <v>366</v>
      </c>
      <c r="J184" s="121" t="s">
        <v>367</v>
      </c>
      <c r="K184" s="121" t="s">
        <v>368</v>
      </c>
      <c r="L184" s="121"/>
      <c r="M184" s="121"/>
    </row>
    <row r="185" spans="1:13" ht="26" x14ac:dyDescent="0.35">
      <c r="A185" s="54" t="s">
        <v>594</v>
      </c>
      <c r="B185" s="54" t="s">
        <v>74</v>
      </c>
      <c r="C185" s="121" t="s">
        <v>394</v>
      </c>
      <c r="D185" s="121" t="s">
        <v>382</v>
      </c>
      <c r="E185" s="121" t="s">
        <v>305</v>
      </c>
      <c r="F185" s="121" t="s">
        <v>364</v>
      </c>
      <c r="G185" s="121" t="s">
        <v>365</v>
      </c>
      <c r="H185" s="121" t="s">
        <v>272</v>
      </c>
      <c r="I185" s="121" t="s">
        <v>366</v>
      </c>
      <c r="J185" s="121" t="s">
        <v>367</v>
      </c>
      <c r="K185" s="121" t="s">
        <v>368</v>
      </c>
      <c r="L185" s="121"/>
      <c r="M185" s="121"/>
    </row>
    <row r="186" spans="1:13" ht="26" x14ac:dyDescent="0.35">
      <c r="A186" s="54" t="s">
        <v>595</v>
      </c>
      <c r="B186" s="54" t="s">
        <v>74</v>
      </c>
      <c r="C186" s="121" t="s">
        <v>394</v>
      </c>
      <c r="D186" s="121" t="s">
        <v>382</v>
      </c>
      <c r="E186" s="121" t="s">
        <v>305</v>
      </c>
      <c r="F186" s="121" t="s">
        <v>364</v>
      </c>
      <c r="G186" s="121" t="s">
        <v>365</v>
      </c>
      <c r="H186" s="121" t="s">
        <v>272</v>
      </c>
      <c r="I186" s="121" t="s">
        <v>366</v>
      </c>
      <c r="J186" s="121" t="s">
        <v>367</v>
      </c>
      <c r="K186" s="121" t="s">
        <v>368</v>
      </c>
      <c r="L186" s="121"/>
      <c r="M186" s="121"/>
    </row>
    <row r="187" spans="1:13" ht="91" x14ac:dyDescent="0.35">
      <c r="A187" s="54" t="s">
        <v>596</v>
      </c>
      <c r="B187" s="54" t="s">
        <v>74</v>
      </c>
      <c r="C187" s="121" t="s">
        <v>542</v>
      </c>
      <c r="D187" s="121" t="s">
        <v>374</v>
      </c>
      <c r="E187" s="121" t="s">
        <v>305</v>
      </c>
      <c r="F187" s="121" t="s">
        <v>364</v>
      </c>
      <c r="G187" s="121" t="s">
        <v>365</v>
      </c>
      <c r="H187" s="121" t="s">
        <v>272</v>
      </c>
      <c r="I187" s="121" t="s">
        <v>366</v>
      </c>
      <c r="J187" s="121" t="s">
        <v>367</v>
      </c>
      <c r="K187" s="121" t="s">
        <v>368</v>
      </c>
      <c r="L187" s="121"/>
      <c r="M187" s="121"/>
    </row>
    <row r="188" spans="1:13" ht="26" x14ac:dyDescent="0.35">
      <c r="A188" s="54" t="s">
        <v>597</v>
      </c>
      <c r="B188" s="54" t="s">
        <v>74</v>
      </c>
      <c r="C188" s="121" t="s">
        <v>411</v>
      </c>
      <c r="D188" s="121" t="s">
        <v>363</v>
      </c>
      <c r="E188" s="121" t="s">
        <v>305</v>
      </c>
      <c r="F188" s="121" t="s">
        <v>364</v>
      </c>
      <c r="G188" s="121" t="s">
        <v>365</v>
      </c>
      <c r="H188" s="121" t="s">
        <v>272</v>
      </c>
      <c r="I188" s="121" t="s">
        <v>366</v>
      </c>
      <c r="J188" s="121" t="s">
        <v>367</v>
      </c>
      <c r="K188" s="121" t="s">
        <v>368</v>
      </c>
      <c r="L188" s="121"/>
      <c r="M188" s="121"/>
    </row>
    <row r="189" spans="1:13" ht="26" x14ac:dyDescent="0.35">
      <c r="A189" s="54" t="s">
        <v>598</v>
      </c>
      <c r="B189" s="54" t="s">
        <v>74</v>
      </c>
      <c r="C189" s="121" t="s">
        <v>394</v>
      </c>
      <c r="D189" s="121" t="s">
        <v>382</v>
      </c>
      <c r="E189" s="121" t="s">
        <v>305</v>
      </c>
      <c r="F189" s="121" t="s">
        <v>364</v>
      </c>
      <c r="G189" s="121" t="s">
        <v>365</v>
      </c>
      <c r="H189" s="121" t="s">
        <v>272</v>
      </c>
      <c r="I189" s="121" t="s">
        <v>366</v>
      </c>
      <c r="J189" s="121" t="s">
        <v>367</v>
      </c>
      <c r="K189" s="121" t="s">
        <v>368</v>
      </c>
      <c r="L189" s="121"/>
      <c r="M189" s="121"/>
    </row>
    <row r="190" spans="1:13" ht="65" x14ac:dyDescent="0.35">
      <c r="A190" s="54" t="s">
        <v>599</v>
      </c>
      <c r="B190" s="54" t="s">
        <v>77</v>
      </c>
      <c r="C190" s="121" t="s">
        <v>305</v>
      </c>
      <c r="D190" s="121" t="e">
        <v>#N/A</v>
      </c>
      <c r="E190" s="121" t="s">
        <v>305</v>
      </c>
      <c r="F190" s="121" t="s">
        <v>364</v>
      </c>
      <c r="G190" s="121" t="s">
        <v>365</v>
      </c>
      <c r="H190" s="121" t="s">
        <v>280</v>
      </c>
      <c r="I190" s="121" t="s">
        <v>366</v>
      </c>
      <c r="J190" s="121" t="s">
        <v>367</v>
      </c>
      <c r="K190" s="121" t="s">
        <v>368</v>
      </c>
      <c r="L190" s="121"/>
      <c r="M190" s="121"/>
    </row>
    <row r="191" spans="1:13" ht="26" x14ac:dyDescent="0.35">
      <c r="A191" s="54" t="s">
        <v>600</v>
      </c>
      <c r="B191" s="54" t="s">
        <v>455</v>
      </c>
      <c r="C191" s="121" t="s">
        <v>376</v>
      </c>
      <c r="D191" s="121" t="s">
        <v>377</v>
      </c>
      <c r="E191" s="121" t="s">
        <v>305</v>
      </c>
      <c r="F191" s="121" t="s">
        <v>364</v>
      </c>
      <c r="G191" s="121" t="s">
        <v>365</v>
      </c>
      <c r="H191" s="121" t="s">
        <v>280</v>
      </c>
      <c r="I191" s="121" t="s">
        <v>366</v>
      </c>
      <c r="J191" s="121" t="s">
        <v>367</v>
      </c>
      <c r="K191" s="121" t="s">
        <v>368</v>
      </c>
      <c r="L191" s="121"/>
      <c r="M191" s="121"/>
    </row>
    <row r="192" spans="1:13" ht="52" x14ac:dyDescent="0.35">
      <c r="A192" s="54" t="s">
        <v>555</v>
      </c>
      <c r="B192" s="54" t="s">
        <v>77</v>
      </c>
      <c r="C192" s="121" t="s">
        <v>305</v>
      </c>
      <c r="D192" s="121" t="s">
        <v>390</v>
      </c>
      <c r="E192" s="121" t="s">
        <v>305</v>
      </c>
      <c r="F192" s="121" t="s">
        <v>364</v>
      </c>
      <c r="G192" s="121" t="s">
        <v>365</v>
      </c>
      <c r="H192" s="121" t="s">
        <v>280</v>
      </c>
      <c r="I192" s="121" t="s">
        <v>366</v>
      </c>
      <c r="J192" s="121" t="s">
        <v>367</v>
      </c>
      <c r="K192" s="121" t="s">
        <v>368</v>
      </c>
      <c r="L192" s="121"/>
      <c r="M192" s="121"/>
    </row>
    <row r="193" spans="1:13" ht="26" x14ac:dyDescent="0.35">
      <c r="A193" s="54" t="s">
        <v>601</v>
      </c>
      <c r="B193" s="54" t="s">
        <v>73</v>
      </c>
      <c r="C193" s="121" t="s">
        <v>370</v>
      </c>
      <c r="D193" s="121" t="s">
        <v>371</v>
      </c>
      <c r="E193" s="121" t="s">
        <v>305</v>
      </c>
      <c r="F193" s="121" t="s">
        <v>364</v>
      </c>
      <c r="G193" s="121" t="s">
        <v>365</v>
      </c>
      <c r="H193" s="121" t="s">
        <v>280</v>
      </c>
      <c r="I193" s="121" t="s">
        <v>366</v>
      </c>
      <c r="J193" s="121" t="s">
        <v>367</v>
      </c>
      <c r="K193" s="121" t="s">
        <v>368</v>
      </c>
      <c r="L193" s="121"/>
      <c r="M193" s="121"/>
    </row>
    <row r="194" spans="1:13" x14ac:dyDescent="0.35">
      <c r="A194" s="54" t="s">
        <v>602</v>
      </c>
      <c r="B194" s="54" t="s">
        <v>455</v>
      </c>
      <c r="C194" s="121" t="s">
        <v>305</v>
      </c>
      <c r="D194" s="121" t="s">
        <v>355</v>
      </c>
      <c r="E194" s="121" t="s">
        <v>305</v>
      </c>
      <c r="F194" s="121" t="s">
        <v>364</v>
      </c>
      <c r="G194" s="121" t="s">
        <v>365</v>
      </c>
      <c r="H194" s="121" t="s">
        <v>280</v>
      </c>
      <c r="I194" s="121" t="s">
        <v>460</v>
      </c>
      <c r="J194" s="121" t="s">
        <v>603</v>
      </c>
      <c r="K194" s="121" t="s">
        <v>368</v>
      </c>
      <c r="L194" s="121"/>
      <c r="M194" s="121"/>
    </row>
    <row r="195" spans="1:13" x14ac:dyDescent="0.35">
      <c r="A195" s="54" t="s">
        <v>604</v>
      </c>
      <c r="B195" s="54" t="s">
        <v>455</v>
      </c>
      <c r="C195" s="121" t="s">
        <v>305</v>
      </c>
      <c r="D195" s="121" t="s">
        <v>355</v>
      </c>
      <c r="E195" s="121" t="s">
        <v>305</v>
      </c>
      <c r="F195" s="121" t="s">
        <v>364</v>
      </c>
      <c r="G195" s="121" t="s">
        <v>365</v>
      </c>
      <c r="H195" s="121" t="s">
        <v>280</v>
      </c>
      <c r="I195" s="121" t="s">
        <v>366</v>
      </c>
      <c r="J195" s="121" t="s">
        <v>367</v>
      </c>
      <c r="K195" s="121" t="s">
        <v>368</v>
      </c>
      <c r="L195" s="121"/>
      <c r="M195" s="121"/>
    </row>
    <row r="196" spans="1:13" ht="28.5" customHeight="1" x14ac:dyDescent="0.35">
      <c r="A196" s="62" t="s">
        <v>605</v>
      </c>
      <c r="B196" s="62" t="s">
        <v>455</v>
      </c>
      <c r="C196" s="61" t="s">
        <v>305</v>
      </c>
      <c r="D196" s="61" t="s">
        <v>355</v>
      </c>
      <c r="E196" s="121" t="s">
        <v>305</v>
      </c>
      <c r="F196" s="61" t="s">
        <v>364</v>
      </c>
      <c r="G196" s="61" t="s">
        <v>365</v>
      </c>
      <c r="H196" s="61" t="s">
        <v>294</v>
      </c>
      <c r="I196" s="61" t="s">
        <v>460</v>
      </c>
      <c r="J196" s="61" t="s">
        <v>603</v>
      </c>
      <c r="K196" s="121" t="s">
        <v>368</v>
      </c>
      <c r="L196" s="61"/>
      <c r="M196" s="61"/>
    </row>
    <row r="197" spans="1:13" ht="28.5" customHeight="1" x14ac:dyDescent="0.35">
      <c r="A197" s="62" t="s">
        <v>606</v>
      </c>
      <c r="B197" s="62" t="s">
        <v>455</v>
      </c>
      <c r="C197" s="61" t="s">
        <v>305</v>
      </c>
      <c r="D197" s="61" t="s">
        <v>355</v>
      </c>
      <c r="E197" s="121" t="s">
        <v>305</v>
      </c>
      <c r="F197" s="61" t="s">
        <v>364</v>
      </c>
      <c r="G197" s="61" t="s">
        <v>365</v>
      </c>
      <c r="H197" s="61" t="s">
        <v>607</v>
      </c>
      <c r="I197" s="61" t="s">
        <v>460</v>
      </c>
      <c r="J197" s="61" t="s">
        <v>603</v>
      </c>
      <c r="K197" s="121" t="s">
        <v>368</v>
      </c>
      <c r="L197" s="61"/>
      <c r="M197" s="61"/>
    </row>
    <row r="198" spans="1:13" ht="47.5" customHeight="1" x14ac:dyDescent="0.35">
      <c r="A198" s="62" t="s">
        <v>608</v>
      </c>
      <c r="B198" s="62" t="s">
        <v>74</v>
      </c>
      <c r="C198" s="61" t="s">
        <v>305</v>
      </c>
      <c r="D198" s="61" t="s">
        <v>355</v>
      </c>
      <c r="E198" s="132" t="s">
        <v>305</v>
      </c>
      <c r="F198" s="152" t="s">
        <v>364</v>
      </c>
      <c r="G198" s="152" t="s">
        <v>365</v>
      </c>
      <c r="H198" s="152" t="s">
        <v>356</v>
      </c>
      <c r="I198" s="152" t="s">
        <v>366</v>
      </c>
      <c r="J198" s="152" t="s">
        <v>457</v>
      </c>
      <c r="K198" s="121" t="s">
        <v>368</v>
      </c>
      <c r="L198" s="61"/>
      <c r="M198" s="61"/>
    </row>
    <row r="199" spans="1:13" ht="64.5" customHeight="1" x14ac:dyDescent="0.35">
      <c r="A199" s="62" t="s">
        <v>609</v>
      </c>
      <c r="B199" s="62" t="s">
        <v>74</v>
      </c>
      <c r="C199" s="61" t="s">
        <v>370</v>
      </c>
      <c r="D199" s="61" t="s">
        <v>371</v>
      </c>
      <c r="E199" s="121" t="s">
        <v>305</v>
      </c>
      <c r="F199" s="61" t="s">
        <v>364</v>
      </c>
      <c r="G199" s="61" t="s">
        <v>365</v>
      </c>
      <c r="H199" s="61" t="s">
        <v>288</v>
      </c>
      <c r="I199" s="61" t="s">
        <v>366</v>
      </c>
      <c r="J199" s="121" t="s">
        <v>367</v>
      </c>
      <c r="K199" s="121" t="s">
        <v>368</v>
      </c>
      <c r="L199" s="61"/>
      <c r="M199" s="61"/>
    </row>
    <row r="200" spans="1:13" ht="26" x14ac:dyDescent="0.35">
      <c r="A200" s="171" t="s">
        <v>610</v>
      </c>
      <c r="B200" s="62" t="s">
        <v>74</v>
      </c>
      <c r="C200" s="170" t="s">
        <v>392</v>
      </c>
      <c r="D200" s="170" t="s">
        <v>377</v>
      </c>
      <c r="E200" s="121" t="s">
        <v>305</v>
      </c>
      <c r="F200" s="170" t="s">
        <v>404</v>
      </c>
      <c r="G200" s="170" t="s">
        <v>365</v>
      </c>
      <c r="H200" s="170" t="s">
        <v>288</v>
      </c>
      <c r="I200" s="170" t="s">
        <v>366</v>
      </c>
      <c r="J200" s="121" t="s">
        <v>367</v>
      </c>
      <c r="K200" s="121" t="s">
        <v>368</v>
      </c>
      <c r="L200" s="170" t="s">
        <v>406</v>
      </c>
      <c r="M200" s="170"/>
    </row>
    <row r="201" spans="1:13" ht="39" x14ac:dyDescent="0.35">
      <c r="A201" s="62" t="s">
        <v>611</v>
      </c>
      <c r="B201" s="62" t="s">
        <v>74</v>
      </c>
      <c r="C201" s="170" t="s">
        <v>379</v>
      </c>
      <c r="D201" s="170" t="s">
        <v>374</v>
      </c>
      <c r="E201" s="121" t="s">
        <v>305</v>
      </c>
      <c r="F201" s="170" t="s">
        <v>364</v>
      </c>
      <c r="G201" s="170" t="s">
        <v>365</v>
      </c>
      <c r="H201" s="170" t="s">
        <v>288</v>
      </c>
      <c r="I201" s="170" t="s">
        <v>612</v>
      </c>
      <c r="J201" s="121" t="s">
        <v>367</v>
      </c>
      <c r="K201" s="121" t="s">
        <v>368</v>
      </c>
      <c r="L201" s="170"/>
      <c r="M201" s="170"/>
    </row>
    <row r="202" spans="1:13" ht="26" x14ac:dyDescent="0.35">
      <c r="A202" s="171" t="s">
        <v>613</v>
      </c>
      <c r="B202" s="62" t="s">
        <v>74</v>
      </c>
      <c r="C202" s="170" t="s">
        <v>379</v>
      </c>
      <c r="D202" s="170" t="s">
        <v>374</v>
      </c>
      <c r="E202" s="121" t="s">
        <v>305</v>
      </c>
      <c r="F202" s="170" t="s">
        <v>404</v>
      </c>
      <c r="G202" s="170" t="s">
        <v>365</v>
      </c>
      <c r="H202" s="170" t="s">
        <v>288</v>
      </c>
      <c r="I202" s="170" t="s">
        <v>612</v>
      </c>
      <c r="J202" s="121" t="s">
        <v>367</v>
      </c>
      <c r="K202" s="121" t="s">
        <v>368</v>
      </c>
      <c r="L202" s="170" t="s">
        <v>406</v>
      </c>
      <c r="M202" s="170"/>
    </row>
    <row r="203" spans="1:13" x14ac:dyDescent="0.35">
      <c r="A203" s="171" t="s">
        <v>614</v>
      </c>
      <c r="B203" s="172" t="s">
        <v>74</v>
      </c>
      <c r="C203" s="170" t="s">
        <v>542</v>
      </c>
      <c r="D203" s="170" t="s">
        <v>374</v>
      </c>
      <c r="E203" s="121" t="s">
        <v>305</v>
      </c>
      <c r="F203" s="170" t="s">
        <v>364</v>
      </c>
      <c r="G203" s="170" t="s">
        <v>365</v>
      </c>
      <c r="H203" s="170" t="s">
        <v>288</v>
      </c>
      <c r="I203" s="170" t="s">
        <v>612</v>
      </c>
      <c r="J203" s="121" t="s">
        <v>367</v>
      </c>
      <c r="K203" s="121" t="s">
        <v>368</v>
      </c>
      <c r="L203" s="170"/>
      <c r="M203" s="170"/>
    </row>
    <row r="204" spans="1:13" x14ac:dyDescent="0.35">
      <c r="A204" s="171" t="s">
        <v>615</v>
      </c>
      <c r="B204" s="172" t="s">
        <v>74</v>
      </c>
      <c r="C204" s="170" t="s">
        <v>373</v>
      </c>
      <c r="D204" s="170" t="s">
        <v>374</v>
      </c>
      <c r="E204" s="121" t="s">
        <v>305</v>
      </c>
      <c r="F204" s="170" t="s">
        <v>364</v>
      </c>
      <c r="G204" s="170" t="s">
        <v>365</v>
      </c>
      <c r="H204" s="170" t="s">
        <v>288</v>
      </c>
      <c r="I204" s="170" t="s">
        <v>612</v>
      </c>
      <c r="J204" s="121" t="s">
        <v>367</v>
      </c>
      <c r="K204" s="121" t="s">
        <v>368</v>
      </c>
      <c r="L204" s="170"/>
      <c r="M204" s="170"/>
    </row>
    <row r="205" spans="1:13" x14ac:dyDescent="0.35">
      <c r="A205" s="171" t="s">
        <v>616</v>
      </c>
      <c r="B205" s="172" t="s">
        <v>74</v>
      </c>
      <c r="C205" s="170" t="s">
        <v>394</v>
      </c>
      <c r="D205" s="170" t="s">
        <v>382</v>
      </c>
      <c r="E205" s="121" t="s">
        <v>305</v>
      </c>
      <c r="F205" s="170" t="s">
        <v>364</v>
      </c>
      <c r="G205" s="170" t="s">
        <v>365</v>
      </c>
      <c r="H205" s="170" t="s">
        <v>288</v>
      </c>
      <c r="I205" s="170" t="s">
        <v>612</v>
      </c>
      <c r="J205" s="121" t="s">
        <v>367</v>
      </c>
      <c r="K205" s="121" t="s">
        <v>368</v>
      </c>
      <c r="L205" s="170"/>
      <c r="M205" s="170"/>
    </row>
    <row r="206" spans="1:13" x14ac:dyDescent="0.35">
      <c r="A206" s="171" t="s">
        <v>628</v>
      </c>
      <c r="B206" s="172" t="s">
        <v>74</v>
      </c>
      <c r="C206" s="170" t="s">
        <v>394</v>
      </c>
      <c r="D206" s="170" t="s">
        <v>382</v>
      </c>
      <c r="E206" s="121" t="s">
        <v>305</v>
      </c>
      <c r="F206" s="170" t="s">
        <v>364</v>
      </c>
      <c r="G206" s="170" t="s">
        <v>365</v>
      </c>
      <c r="H206" s="170" t="s">
        <v>255</v>
      </c>
      <c r="I206" s="170" t="s">
        <v>612</v>
      </c>
      <c r="J206" s="121" t="s">
        <v>367</v>
      </c>
      <c r="K206" s="121" t="s">
        <v>368</v>
      </c>
      <c r="L206" s="170"/>
      <c r="M206" s="170"/>
    </row>
    <row r="207" spans="1:13" x14ac:dyDescent="0.35">
      <c r="A207" s="171" t="s">
        <v>627</v>
      </c>
      <c r="B207" s="172" t="s">
        <v>74</v>
      </c>
      <c r="C207" s="170" t="s">
        <v>409</v>
      </c>
      <c r="D207" s="170" t="s">
        <v>385</v>
      </c>
      <c r="E207" s="121" t="s">
        <v>305</v>
      </c>
      <c r="F207" s="170" t="s">
        <v>364</v>
      </c>
      <c r="G207" s="170" t="s">
        <v>365</v>
      </c>
      <c r="H207" s="170" t="s">
        <v>255</v>
      </c>
      <c r="I207" s="170" t="s">
        <v>612</v>
      </c>
      <c r="J207" s="121" t="s">
        <v>367</v>
      </c>
      <c r="K207" s="121" t="s">
        <v>368</v>
      </c>
      <c r="L207" s="170"/>
      <c r="M207" s="170"/>
    </row>
    <row r="208" spans="1:13" x14ac:dyDescent="0.35">
      <c r="A208" s="171" t="s">
        <v>622</v>
      </c>
      <c r="B208" s="172" t="s">
        <v>74</v>
      </c>
      <c r="C208" s="170" t="s">
        <v>381</v>
      </c>
      <c r="D208" s="170" t="s">
        <v>382</v>
      </c>
      <c r="E208" s="121" t="s">
        <v>305</v>
      </c>
      <c r="F208" s="170" t="s">
        <v>364</v>
      </c>
      <c r="G208" s="170" t="s">
        <v>365</v>
      </c>
      <c r="H208" s="170" t="s">
        <v>620</v>
      </c>
      <c r="I208" s="170" t="s">
        <v>612</v>
      </c>
      <c r="J208" s="121" t="s">
        <v>367</v>
      </c>
      <c r="K208" s="121" t="s">
        <v>368</v>
      </c>
      <c r="L208" s="170"/>
      <c r="M208" s="170"/>
    </row>
    <row r="209" spans="1:13" x14ac:dyDescent="0.35">
      <c r="A209" s="171" t="s">
        <v>623</v>
      </c>
      <c r="B209" s="172" t="s">
        <v>74</v>
      </c>
      <c r="C209" s="170" t="s">
        <v>381</v>
      </c>
      <c r="D209" s="170" t="s">
        <v>382</v>
      </c>
      <c r="E209" s="121" t="s">
        <v>305</v>
      </c>
      <c r="F209" s="170" t="s">
        <v>364</v>
      </c>
      <c r="G209" s="170" t="s">
        <v>365</v>
      </c>
      <c r="H209" s="170" t="s">
        <v>620</v>
      </c>
      <c r="I209" s="170" t="s">
        <v>612</v>
      </c>
      <c r="J209" s="121" t="s">
        <v>367</v>
      </c>
      <c r="K209" s="121" t="s">
        <v>368</v>
      </c>
      <c r="L209" s="170"/>
      <c r="M209" s="170"/>
    </row>
    <row r="210" spans="1:13" x14ac:dyDescent="0.35">
      <c r="A210" s="171" t="s">
        <v>624</v>
      </c>
      <c r="B210" s="172" t="s">
        <v>74</v>
      </c>
      <c r="C210" s="170" t="s">
        <v>381</v>
      </c>
      <c r="D210" s="170" t="s">
        <v>382</v>
      </c>
      <c r="E210" s="121" t="s">
        <v>305</v>
      </c>
      <c r="F210" s="170" t="s">
        <v>364</v>
      </c>
      <c r="G210" s="170" t="s">
        <v>365</v>
      </c>
      <c r="H210" s="170" t="s">
        <v>620</v>
      </c>
      <c r="I210" s="170" t="s">
        <v>612</v>
      </c>
      <c r="J210" s="121" t="s">
        <v>367</v>
      </c>
      <c r="K210" s="121" t="s">
        <v>368</v>
      </c>
      <c r="L210" s="170"/>
      <c r="M210" s="170"/>
    </row>
    <row r="211" spans="1:13" x14ac:dyDescent="0.35">
      <c r="A211" s="171" t="s">
        <v>625</v>
      </c>
      <c r="B211" s="172" t="s">
        <v>74</v>
      </c>
      <c r="C211" s="170" t="s">
        <v>381</v>
      </c>
      <c r="D211" s="170" t="s">
        <v>382</v>
      </c>
      <c r="E211" s="121" t="s">
        <v>305</v>
      </c>
      <c r="F211" s="170" t="s">
        <v>364</v>
      </c>
      <c r="G211" s="170" t="s">
        <v>365</v>
      </c>
      <c r="H211" s="170" t="s">
        <v>620</v>
      </c>
      <c r="I211" s="170" t="s">
        <v>612</v>
      </c>
      <c r="J211" s="121" t="s">
        <v>367</v>
      </c>
      <c r="K211" s="121" t="s">
        <v>368</v>
      </c>
      <c r="L211" s="170"/>
      <c r="M211" s="170"/>
    </row>
    <row r="212" spans="1:13" x14ac:dyDescent="0.35">
      <c r="A212" s="171" t="s">
        <v>626</v>
      </c>
      <c r="B212" s="172" t="s">
        <v>74</v>
      </c>
      <c r="C212" s="170" t="s">
        <v>381</v>
      </c>
      <c r="D212" s="170" t="s">
        <v>382</v>
      </c>
      <c r="E212" s="121" t="s">
        <v>305</v>
      </c>
      <c r="F212" s="170" t="s">
        <v>364</v>
      </c>
      <c r="G212" s="170" t="s">
        <v>365</v>
      </c>
      <c r="H212" s="170" t="s">
        <v>620</v>
      </c>
      <c r="I212" s="170" t="s">
        <v>612</v>
      </c>
      <c r="J212" s="121" t="s">
        <v>367</v>
      </c>
      <c r="K212" s="121" t="s">
        <v>368</v>
      </c>
      <c r="L212" s="170"/>
      <c r="M212" s="170"/>
    </row>
    <row r="213" spans="1:13" x14ac:dyDescent="0.35">
      <c r="A213" s="171" t="s">
        <v>621</v>
      </c>
      <c r="B213" s="172" t="s">
        <v>74</v>
      </c>
      <c r="C213" s="170" t="s">
        <v>381</v>
      </c>
      <c r="D213" s="170" t="s">
        <v>382</v>
      </c>
      <c r="E213" s="121" t="s">
        <v>305</v>
      </c>
      <c r="F213" s="170" t="s">
        <v>364</v>
      </c>
      <c r="G213" s="170" t="s">
        <v>365</v>
      </c>
      <c r="H213" s="170" t="s">
        <v>620</v>
      </c>
      <c r="I213" s="170" t="s">
        <v>612</v>
      </c>
      <c r="J213" s="121" t="s">
        <v>367</v>
      </c>
      <c r="K213" s="121" t="s">
        <v>368</v>
      </c>
      <c r="L213" s="170"/>
      <c r="M213" s="170"/>
    </row>
    <row r="214" spans="1:13" x14ac:dyDescent="0.35">
      <c r="A214" s="171" t="s">
        <v>619</v>
      </c>
      <c r="B214" s="172" t="s">
        <v>74</v>
      </c>
      <c r="C214" s="170" t="s">
        <v>409</v>
      </c>
      <c r="D214" s="170" t="s">
        <v>385</v>
      </c>
      <c r="E214" s="121" t="s">
        <v>305</v>
      </c>
      <c r="F214" s="170" t="s">
        <v>364</v>
      </c>
      <c r="G214" s="170" t="s">
        <v>365</v>
      </c>
      <c r="H214" s="170" t="s">
        <v>620</v>
      </c>
      <c r="I214" s="170" t="s">
        <v>612</v>
      </c>
      <c r="J214" s="121" t="s">
        <v>367</v>
      </c>
      <c r="K214" s="121" t="s">
        <v>368</v>
      </c>
      <c r="L214" s="170"/>
      <c r="M214" s="170"/>
    </row>
    <row r="215" spans="1:13" x14ac:dyDescent="0.35">
      <c r="A215" s="171" t="s">
        <v>617</v>
      </c>
      <c r="B215" s="172" t="s">
        <v>74</v>
      </c>
      <c r="C215" s="170" t="s">
        <v>422</v>
      </c>
      <c r="D215" s="170" t="s">
        <v>363</v>
      </c>
      <c r="E215" s="121" t="s">
        <v>305</v>
      </c>
      <c r="F215" s="170" t="s">
        <v>404</v>
      </c>
      <c r="G215" s="170" t="s">
        <v>365</v>
      </c>
      <c r="H215" s="170" t="s">
        <v>252</v>
      </c>
      <c r="I215" s="170" t="s">
        <v>612</v>
      </c>
      <c r="J215" s="121" t="s">
        <v>367</v>
      </c>
      <c r="K215" s="121" t="s">
        <v>368</v>
      </c>
      <c r="L215" s="170" t="s">
        <v>406</v>
      </c>
      <c r="M215" s="170"/>
    </row>
    <row r="216" spans="1:13" x14ac:dyDescent="0.35">
      <c r="A216" s="5" t="s">
        <v>72</v>
      </c>
      <c r="B216" s="5"/>
      <c r="C216" s="67"/>
      <c r="D216" s="67"/>
      <c r="E216" s="67"/>
      <c r="F216" s="67"/>
      <c r="G216" s="67"/>
      <c r="H216" s="67"/>
      <c r="I216" s="67"/>
      <c r="J216" s="67"/>
      <c r="K216" s="67"/>
      <c r="L216" s="67"/>
      <c r="M216" s="67"/>
    </row>
    <row r="217" spans="1:13" x14ac:dyDescent="0.35">
      <c r="A217" s="5" t="s">
        <v>73</v>
      </c>
      <c r="B217" s="3"/>
      <c r="C217" s="67"/>
      <c r="D217" s="67"/>
      <c r="E217" s="67"/>
      <c r="F217" s="67"/>
      <c r="G217" s="67"/>
      <c r="H217" s="67"/>
      <c r="I217" s="67"/>
      <c r="J217" s="67"/>
      <c r="K217" s="67"/>
      <c r="L217" s="67"/>
      <c r="M217" s="67"/>
    </row>
    <row r="218" spans="1:13" x14ac:dyDescent="0.35">
      <c r="A218" s="5" t="s">
        <v>74</v>
      </c>
      <c r="B218" s="3"/>
      <c r="C218" s="67"/>
      <c r="D218" s="67"/>
      <c r="E218" s="67"/>
      <c r="F218" s="67"/>
      <c r="G218" s="67"/>
      <c r="H218" s="67"/>
      <c r="I218" s="67"/>
      <c r="J218" s="67"/>
      <c r="K218" s="67"/>
      <c r="L218" s="67"/>
      <c r="M218" s="67"/>
    </row>
    <row r="219" spans="1:13" x14ac:dyDescent="0.35">
      <c r="A219" s="5" t="s">
        <v>75</v>
      </c>
      <c r="B219" s="3"/>
      <c r="C219" s="67"/>
      <c r="D219" s="67"/>
      <c r="E219" s="67"/>
      <c r="F219" s="67"/>
      <c r="G219" s="67"/>
      <c r="H219" s="67"/>
      <c r="I219" s="67"/>
      <c r="J219" s="67"/>
      <c r="K219" s="67"/>
      <c r="L219" s="67"/>
      <c r="M219" s="67"/>
    </row>
    <row r="220" spans="1:13" x14ac:dyDescent="0.35">
      <c r="A220" s="5" t="s">
        <v>76</v>
      </c>
      <c r="B220" s="3"/>
      <c r="C220" s="67"/>
      <c r="D220" s="67"/>
      <c r="E220" s="67"/>
      <c r="F220" s="67"/>
      <c r="G220" s="67"/>
      <c r="H220" s="67"/>
      <c r="I220" s="67"/>
      <c r="J220" s="67"/>
      <c r="K220" s="67"/>
      <c r="L220" s="67"/>
      <c r="M220" s="67"/>
    </row>
    <row r="221" spans="1:13" x14ac:dyDescent="0.35">
      <c r="A221" s="5" t="s">
        <v>77</v>
      </c>
      <c r="B221" s="3"/>
      <c r="C221" s="67"/>
      <c r="D221" s="67"/>
      <c r="E221" s="67"/>
      <c r="F221" s="67"/>
      <c r="G221" s="67"/>
      <c r="H221" s="67"/>
      <c r="I221" s="67"/>
      <c r="J221" s="67"/>
      <c r="K221" s="67"/>
      <c r="L221" s="67"/>
      <c r="M221" s="67"/>
    </row>
    <row r="222" spans="1:13" x14ac:dyDescent="0.35">
      <c r="A222" s="5" t="s">
        <v>124</v>
      </c>
      <c r="B222" s="3"/>
      <c r="C222" s="67"/>
      <c r="D222" s="67"/>
      <c r="E222" s="67"/>
      <c r="F222" s="67"/>
      <c r="G222" s="67"/>
      <c r="H222" s="67"/>
      <c r="I222" s="67"/>
      <c r="J222" s="67"/>
      <c r="K222" s="67"/>
      <c r="L222" s="67"/>
      <c r="M222" s="67"/>
    </row>
    <row r="223" spans="1:13" x14ac:dyDescent="0.35">
      <c r="A223" s="5" t="s">
        <v>125</v>
      </c>
      <c r="B223" s="3"/>
      <c r="C223" s="3"/>
      <c r="D223" s="3"/>
      <c r="E223" s="3"/>
      <c r="F223" s="3"/>
      <c r="G223" s="3"/>
      <c r="H223" s="3"/>
      <c r="I223" s="3"/>
      <c r="J223" s="3"/>
      <c r="K223" s="3"/>
      <c r="L223" s="3"/>
      <c r="M223" s="3"/>
    </row>
    <row r="224" spans="1:13" x14ac:dyDescent="0.35">
      <c r="A224" s="5" t="s">
        <v>126</v>
      </c>
      <c r="B224" s="3"/>
      <c r="C224" s="3"/>
      <c r="D224" s="3"/>
      <c r="E224" s="3"/>
      <c r="F224" s="3"/>
      <c r="G224" s="3"/>
      <c r="H224" s="3"/>
      <c r="I224" s="3"/>
      <c r="J224" s="3"/>
      <c r="K224" s="3"/>
      <c r="L224" s="3"/>
      <c r="M224" s="3"/>
    </row>
    <row r="225" spans="1:13" x14ac:dyDescent="0.35">
      <c r="A225" s="5"/>
      <c r="B225" s="3"/>
      <c r="C225" s="3"/>
      <c r="D225" s="3"/>
      <c r="E225" s="3"/>
      <c r="F225" s="3"/>
      <c r="G225" s="3"/>
      <c r="H225" s="3"/>
      <c r="I225" s="3"/>
      <c r="J225" s="3"/>
      <c r="K225" s="3"/>
      <c r="L225" s="3"/>
      <c r="M225" s="3"/>
    </row>
    <row r="226" spans="1:13" x14ac:dyDescent="0.35">
      <c r="A226" s="5"/>
      <c r="B226" s="3"/>
      <c r="C226" s="3"/>
      <c r="D226" s="3"/>
      <c r="E226" s="3"/>
      <c r="F226" s="3"/>
      <c r="G226" s="3"/>
      <c r="H226" s="3"/>
      <c r="I226" s="3"/>
      <c r="J226" s="3"/>
      <c r="K226" s="3"/>
      <c r="L226" s="3"/>
      <c r="M226" s="3"/>
    </row>
    <row r="227" spans="1:13" x14ac:dyDescent="0.35">
      <c r="A227" s="21" t="s">
        <v>62</v>
      </c>
      <c r="B227" s="41"/>
      <c r="C227" s="68"/>
    </row>
    <row r="228" spans="1:13" ht="78" x14ac:dyDescent="0.35">
      <c r="A228" s="69" t="s">
        <v>91</v>
      </c>
      <c r="B228" s="43" t="s">
        <v>618</v>
      </c>
      <c r="C228"/>
    </row>
    <row r="229" spans="1:13" x14ac:dyDescent="0.35">
      <c r="A229" s="70"/>
      <c r="B229" s="70"/>
      <c r="C229"/>
    </row>
  </sheetData>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
  <sheetViews>
    <sheetView zoomScale="85" zoomScaleNormal="85" workbookViewId="0">
      <selection activeCell="B14" sqref="B14"/>
    </sheetView>
  </sheetViews>
  <sheetFormatPr defaultColWidth="9.1796875" defaultRowHeight="13" x14ac:dyDescent="0.3"/>
  <cols>
    <col min="1" max="1" width="18.81640625" style="56" customWidth="1"/>
    <col min="2" max="2" width="26.453125" style="56" customWidth="1"/>
    <col min="3" max="4" width="20.54296875" style="56" customWidth="1"/>
    <col min="5" max="5" width="21.1796875" style="56" customWidth="1"/>
    <col min="6" max="6" width="23.81640625" style="56" customWidth="1"/>
    <col min="7" max="16384" width="9.1796875" style="56"/>
  </cols>
  <sheetData>
    <row r="1" spans="1:6" ht="15.5" x14ac:dyDescent="0.35">
      <c r="A1" s="71" t="s">
        <v>88</v>
      </c>
      <c r="B1" s="72"/>
    </row>
    <row r="2" spans="1:6" customFormat="1" ht="14.5" x14ac:dyDescent="0.35">
      <c r="A2" s="20" t="s">
        <v>78</v>
      </c>
    </row>
    <row r="3" spans="1:6" customFormat="1" ht="14.5" x14ac:dyDescent="0.35">
      <c r="A3" s="20" t="s">
        <v>79</v>
      </c>
    </row>
    <row r="4" spans="1:6" s="2" customFormat="1" ht="14.5" x14ac:dyDescent="0.35">
      <c r="A4" s="20" t="s">
        <v>58</v>
      </c>
    </row>
    <row r="5" spans="1:6" x14ac:dyDescent="0.3">
      <c r="A5" s="24" t="s">
        <v>26</v>
      </c>
      <c r="B5" s="24" t="s">
        <v>27</v>
      </c>
      <c r="C5" s="58"/>
      <c r="D5" s="59"/>
      <c r="E5" s="59"/>
    </row>
    <row r="6" spans="1:6" x14ac:dyDescent="0.3">
      <c r="A6" s="66"/>
      <c r="B6" s="73"/>
      <c r="C6" s="58"/>
      <c r="D6" s="59"/>
      <c r="E6" s="59"/>
    </row>
    <row r="7" spans="1:6" ht="14.5" customHeight="1" x14ac:dyDescent="0.3">
      <c r="A7" s="58"/>
      <c r="B7" s="183" t="s">
        <v>80</v>
      </c>
      <c r="C7" s="184"/>
      <c r="D7" s="217"/>
      <c r="E7" s="58"/>
    </row>
    <row r="8" spans="1:6" ht="39" x14ac:dyDescent="0.3">
      <c r="A8" s="29" t="s">
        <v>112</v>
      </c>
      <c r="B8" s="32" t="s">
        <v>28</v>
      </c>
      <c r="C8" s="32" t="s">
        <v>54</v>
      </c>
      <c r="D8" s="32" t="s">
        <v>55</v>
      </c>
      <c r="E8" s="74" t="s">
        <v>81</v>
      </c>
      <c r="F8" s="74" t="s">
        <v>157</v>
      </c>
    </row>
    <row r="9" spans="1:6" ht="72.5" x14ac:dyDescent="0.3">
      <c r="A9" s="75"/>
      <c r="B9" s="173" t="s">
        <v>629</v>
      </c>
      <c r="C9" s="173" t="s">
        <v>630</v>
      </c>
      <c r="D9" s="173" t="s">
        <v>631</v>
      </c>
      <c r="E9" s="62"/>
      <c r="F9" s="62" t="s">
        <v>14</v>
      </c>
    </row>
    <row r="10" spans="1:6" x14ac:dyDescent="0.3">
      <c r="A10" s="13"/>
      <c r="B10" s="58"/>
      <c r="C10" s="58"/>
      <c r="D10" s="58"/>
      <c r="E10" s="58"/>
    </row>
    <row r="11" spans="1:6" x14ac:dyDescent="0.3">
      <c r="A11" s="58"/>
      <c r="B11" s="58"/>
      <c r="C11" s="58"/>
      <c r="D11" s="58"/>
      <c r="E11" s="58"/>
    </row>
    <row r="12" spans="1:6" ht="14.5" x14ac:dyDescent="0.3">
      <c r="A12" s="21" t="s">
        <v>62</v>
      </c>
      <c r="B12" s="41"/>
      <c r="C12" s="42"/>
      <c r="D12" s="58"/>
      <c r="E12" s="58"/>
    </row>
    <row r="13" spans="1:6" ht="39" x14ac:dyDescent="0.35">
      <c r="A13" s="43" t="s">
        <v>92</v>
      </c>
      <c r="B13" s="43" t="s">
        <v>632</v>
      </c>
      <c r="C13" s="3"/>
      <c r="D13" s="58"/>
      <c r="E13" s="58"/>
    </row>
    <row r="14" spans="1:6" x14ac:dyDescent="0.3">
      <c r="A14" s="44"/>
      <c r="B14" s="44"/>
      <c r="C14" s="58"/>
      <c r="D14" s="58"/>
      <c r="E14" s="58"/>
    </row>
    <row r="20" spans="1:2" x14ac:dyDescent="0.3">
      <c r="A20" s="17"/>
      <c r="B20" s="17"/>
    </row>
    <row r="21" spans="1:2" x14ac:dyDescent="0.3">
      <c r="A21" s="17"/>
      <c r="B21" s="17"/>
    </row>
  </sheetData>
  <mergeCells count="1">
    <mergeCell ref="B7:D7"/>
  </mergeCells>
  <hyperlinks>
    <hyperlink ref="C9" r:id="rId1" xr:uid="{B82ACEBD-D415-4669-A665-A7FE8CB19862}"/>
    <hyperlink ref="B9" r:id="rId2" xr:uid="{BD66A334-A801-4052-AB15-435058E5C2E4}"/>
    <hyperlink ref="D9" r:id="rId3" xr:uid="{3730B5E7-7216-418E-8161-55789304F86A}"/>
  </hyperlinks>
  <pageMargins left="0.7" right="0.7" top="0.75" bottom="0.75" header="0.3" footer="0.3"/>
  <pageSetup paperSize="9" scale="94" orientation="landscape" horizontalDpi="4294967293"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2"/>
  <sheetViews>
    <sheetView topLeftCell="A15" workbookViewId="0">
      <selection activeCell="B31" sqref="B31"/>
    </sheetView>
  </sheetViews>
  <sheetFormatPr defaultColWidth="8.7265625" defaultRowHeight="14.5" x14ac:dyDescent="0.35"/>
  <cols>
    <col min="1" max="1" width="27.81640625" customWidth="1"/>
    <col min="2" max="2" width="12.1796875" customWidth="1"/>
    <col min="3" max="3" width="12.54296875" customWidth="1"/>
    <col min="4" max="4" width="12.26953125" customWidth="1"/>
    <col min="5" max="5" width="13.54296875" customWidth="1"/>
    <col min="6" max="6" width="10.7265625" customWidth="1"/>
    <col min="7" max="7" width="14.81640625" customWidth="1"/>
    <col min="8" max="8" width="11.26953125" customWidth="1"/>
    <col min="9" max="9" width="11" customWidth="1"/>
    <col min="10" max="10" width="13.7265625" customWidth="1"/>
    <col min="11" max="12" width="13.1796875" customWidth="1"/>
    <col min="13" max="13" width="14.81640625" customWidth="1"/>
  </cols>
  <sheetData>
    <row r="1" spans="1:16" ht="15.5" x14ac:dyDescent="0.35">
      <c r="A1" s="71" t="s">
        <v>197</v>
      </c>
    </row>
    <row r="2" spans="1:16" x14ac:dyDescent="0.35">
      <c r="A2" s="20" t="s">
        <v>179</v>
      </c>
    </row>
    <row r="3" spans="1:16" x14ac:dyDescent="0.35">
      <c r="A3" s="20" t="s">
        <v>180</v>
      </c>
    </row>
    <row r="4" spans="1:16" s="79" customFormat="1" ht="15.65" customHeight="1" x14ac:dyDescent="0.35">
      <c r="A4" s="21" t="s">
        <v>203</v>
      </c>
    </row>
    <row r="5" spans="1:16" x14ac:dyDescent="0.35">
      <c r="A5" s="80" t="s">
        <v>62</v>
      </c>
      <c r="B5" s="81"/>
      <c r="C5" s="224"/>
      <c r="D5" s="224"/>
    </row>
    <row r="6" spans="1:16" ht="24" x14ac:dyDescent="0.35">
      <c r="A6" s="82" t="s">
        <v>200</v>
      </c>
      <c r="B6" s="225" t="s">
        <v>648</v>
      </c>
      <c r="C6" s="225"/>
      <c r="D6" s="225"/>
    </row>
    <row r="8" spans="1:16" x14ac:dyDescent="0.35">
      <c r="A8" s="226" t="s">
        <v>198</v>
      </c>
      <c r="B8" s="227"/>
      <c r="C8" s="227"/>
      <c r="D8" s="227"/>
      <c r="E8" s="227"/>
      <c r="F8" s="83"/>
      <c r="G8" s="83"/>
      <c r="H8" s="103"/>
      <c r="I8" s="103"/>
      <c r="J8" s="103"/>
      <c r="K8" s="103"/>
      <c r="L8" s="103"/>
      <c r="M8" s="103"/>
      <c r="N8" s="103"/>
      <c r="O8" s="83"/>
      <c r="P8" s="84"/>
    </row>
    <row r="9" spans="1:16" x14ac:dyDescent="0.35">
      <c r="A9" s="85"/>
      <c r="P9" s="86"/>
    </row>
    <row r="10" spans="1:16" x14ac:dyDescent="0.35">
      <c r="A10" s="85"/>
      <c r="P10" s="86"/>
    </row>
    <row r="11" spans="1:16" x14ac:dyDescent="0.35">
      <c r="A11" s="85"/>
      <c r="P11" s="86"/>
    </row>
    <row r="12" spans="1:16" x14ac:dyDescent="0.35">
      <c r="A12" s="85"/>
      <c r="P12" s="86"/>
    </row>
    <row r="13" spans="1:16" x14ac:dyDescent="0.35">
      <c r="A13" s="85"/>
      <c r="P13" s="86"/>
    </row>
    <row r="14" spans="1:16" x14ac:dyDescent="0.35">
      <c r="A14" s="85"/>
      <c r="P14" s="86"/>
    </row>
    <row r="15" spans="1:16" x14ac:dyDescent="0.35">
      <c r="A15" s="85"/>
      <c r="P15" s="86"/>
    </row>
    <row r="16" spans="1:16" x14ac:dyDescent="0.35">
      <c r="A16" s="85"/>
      <c r="P16" s="86"/>
    </row>
    <row r="17" spans="1:16" x14ac:dyDescent="0.35">
      <c r="A17" s="85"/>
      <c r="P17" s="86"/>
    </row>
    <row r="18" spans="1:16" x14ac:dyDescent="0.35">
      <c r="A18" s="85"/>
      <c r="P18" s="86"/>
    </row>
    <row r="19" spans="1:16" x14ac:dyDescent="0.35">
      <c r="A19" s="85"/>
      <c r="P19" s="86"/>
    </row>
    <row r="20" spans="1:16" x14ac:dyDescent="0.35">
      <c r="A20" s="85"/>
      <c r="P20" s="86"/>
    </row>
    <row r="21" spans="1:16" x14ac:dyDescent="0.35">
      <c r="A21" s="85"/>
      <c r="P21" s="86"/>
    </row>
    <row r="22" spans="1:16" x14ac:dyDescent="0.35">
      <c r="A22" s="85"/>
      <c r="P22" s="86"/>
    </row>
    <row r="23" spans="1:16" x14ac:dyDescent="0.35">
      <c r="A23" s="85"/>
      <c r="P23" s="86"/>
    </row>
    <row r="24" spans="1:16" x14ac:dyDescent="0.35">
      <c r="A24" s="85"/>
      <c r="P24" s="86"/>
    </row>
    <row r="25" spans="1:16" x14ac:dyDescent="0.35">
      <c r="A25" s="87"/>
      <c r="B25" s="88"/>
      <c r="C25" s="88"/>
      <c r="D25" s="88"/>
      <c r="E25" s="88"/>
      <c r="F25" s="88"/>
      <c r="G25" s="88"/>
      <c r="H25" s="88"/>
      <c r="I25" s="88"/>
      <c r="J25" s="88"/>
      <c r="K25" s="88"/>
      <c r="L25" s="88"/>
      <c r="M25" s="88"/>
      <c r="N25" s="88"/>
      <c r="O25" s="88"/>
      <c r="P25" s="89"/>
    </row>
    <row r="28" spans="1:16" s="79" customFormat="1" ht="15.65" customHeight="1" x14ac:dyDescent="0.35">
      <c r="A28" s="21" t="s">
        <v>202</v>
      </c>
    </row>
    <row r="29" spans="1:16" x14ac:dyDescent="0.35">
      <c r="A29" s="80" t="s">
        <v>62</v>
      </c>
      <c r="B29" s="224"/>
      <c r="C29" s="224"/>
      <c r="D29" s="224"/>
    </row>
    <row r="30" spans="1:16" ht="48" x14ac:dyDescent="0.35">
      <c r="A30" s="82" t="s">
        <v>199</v>
      </c>
      <c r="B30" s="225" t="s">
        <v>649</v>
      </c>
      <c r="C30" s="225"/>
      <c r="D30" s="225"/>
    </row>
    <row r="32" spans="1:16" ht="78.5" x14ac:dyDescent="0.35">
      <c r="A32" s="90" t="s">
        <v>181</v>
      </c>
      <c r="B32" s="91" t="s">
        <v>204</v>
      </c>
      <c r="C32" s="92" t="s">
        <v>208</v>
      </c>
      <c r="D32" s="93" t="s">
        <v>182</v>
      </c>
      <c r="E32" s="91" t="s">
        <v>205</v>
      </c>
      <c r="F32" s="92" t="s">
        <v>209</v>
      </c>
      <c r="G32" s="93" t="s">
        <v>183</v>
      </c>
      <c r="H32" s="91" t="s">
        <v>206</v>
      </c>
      <c r="I32" s="92" t="s">
        <v>210</v>
      </c>
      <c r="J32" s="93" t="s">
        <v>184</v>
      </c>
      <c r="K32" s="91" t="s">
        <v>207</v>
      </c>
      <c r="L32" s="92" t="s">
        <v>211</v>
      </c>
      <c r="M32" s="93" t="s">
        <v>185</v>
      </c>
    </row>
    <row r="33" spans="1:13" s="57" customFormat="1" x14ac:dyDescent="0.35">
      <c r="A33" s="94" t="s">
        <v>186</v>
      </c>
      <c r="B33" s="94">
        <v>463</v>
      </c>
      <c r="C33" s="95">
        <v>416</v>
      </c>
      <c r="D33" s="96">
        <f>(C33-B33)/C33</f>
        <v>-0.11298076923076923</v>
      </c>
      <c r="E33" s="94">
        <v>797</v>
      </c>
      <c r="F33" s="95">
        <v>630</v>
      </c>
      <c r="G33" s="96">
        <f>(F33-E33)/F33</f>
        <v>-0.26507936507936508</v>
      </c>
      <c r="H33" s="94">
        <v>615</v>
      </c>
      <c r="I33" s="95">
        <v>515</v>
      </c>
      <c r="J33" s="96">
        <f>(I33-H33)/I33</f>
        <v>-0.1941747572815534</v>
      </c>
      <c r="K33" s="97">
        <v>0.50760000000000005</v>
      </c>
      <c r="L33" s="96">
        <v>0.4279</v>
      </c>
      <c r="M33" s="96">
        <f>(L33-K33)/L33</f>
        <v>-0.18625847160551542</v>
      </c>
    </row>
    <row r="34" spans="1:13" x14ac:dyDescent="0.35">
      <c r="A34" s="98"/>
      <c r="B34" s="98"/>
      <c r="C34" s="99"/>
      <c r="D34" s="100"/>
      <c r="E34" s="98"/>
      <c r="F34" s="99"/>
      <c r="G34" s="100"/>
      <c r="H34" s="98"/>
      <c r="I34" s="99"/>
      <c r="J34" s="100"/>
      <c r="K34" s="98"/>
      <c r="L34" s="99"/>
      <c r="M34" s="100"/>
    </row>
    <row r="35" spans="1:13" x14ac:dyDescent="0.35">
      <c r="A35" s="101" t="s">
        <v>187</v>
      </c>
    </row>
    <row r="38" spans="1:13" x14ac:dyDescent="0.35">
      <c r="A38" s="21" t="s">
        <v>188</v>
      </c>
      <c r="B38" s="21"/>
    </row>
    <row r="39" spans="1:13" x14ac:dyDescent="0.35">
      <c r="A39" s="102" t="s">
        <v>189</v>
      </c>
      <c r="B39" s="102" t="s">
        <v>190</v>
      </c>
      <c r="C39" s="102"/>
      <c r="D39" s="102"/>
    </row>
    <row r="40" spans="1:13" x14ac:dyDescent="0.35">
      <c r="A40" s="102" t="s">
        <v>191</v>
      </c>
      <c r="B40" s="102" t="s">
        <v>192</v>
      </c>
      <c r="C40" s="102"/>
      <c r="D40" s="102"/>
    </row>
    <row r="41" spans="1:13" x14ac:dyDescent="0.35">
      <c r="A41" s="102" t="s">
        <v>193</v>
      </c>
      <c r="B41" s="102" t="s">
        <v>194</v>
      </c>
      <c r="C41" s="102"/>
      <c r="D41" s="102"/>
    </row>
    <row r="42" spans="1:13" x14ac:dyDescent="0.35">
      <c r="A42" s="102" t="s">
        <v>195</v>
      </c>
      <c r="B42" s="102" t="s">
        <v>196</v>
      </c>
      <c r="C42" s="102"/>
      <c r="D42" s="102"/>
    </row>
  </sheetData>
  <mergeCells count="5">
    <mergeCell ref="C5:D5"/>
    <mergeCell ref="B6:D6"/>
    <mergeCell ref="A8:E8"/>
    <mergeCell ref="B29:D29"/>
    <mergeCell ref="B30:D3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7"/>
  <sheetViews>
    <sheetView zoomScale="85" zoomScaleNormal="85" workbookViewId="0">
      <selection activeCell="J19" sqref="J19"/>
    </sheetView>
  </sheetViews>
  <sheetFormatPr defaultColWidth="9.1796875" defaultRowHeight="14.5" x14ac:dyDescent="0.35"/>
  <cols>
    <col min="1" max="1" width="25.1796875" style="1" customWidth="1"/>
    <col min="2" max="2" width="16.54296875" style="1" customWidth="1"/>
    <col min="3" max="3" width="52.453125" style="1" customWidth="1"/>
    <col min="4" max="4" width="23.453125" style="1" customWidth="1"/>
    <col min="5" max="5" width="24" style="1" customWidth="1"/>
    <col min="6" max="16384" width="9.1796875" style="1"/>
  </cols>
  <sheetData>
    <row r="1" spans="1:5" ht="15.5" x14ac:dyDescent="0.35">
      <c r="A1" s="71" t="s">
        <v>201</v>
      </c>
    </row>
    <row r="2" spans="1:5" x14ac:dyDescent="0.35">
      <c r="A2" s="20" t="s">
        <v>89</v>
      </c>
    </row>
    <row r="3" spans="1:5" s="20" customFormat="1" ht="13" x14ac:dyDescent="0.3"/>
    <row r="4" spans="1:5" ht="22.5" customHeight="1" x14ac:dyDescent="0.35">
      <c r="A4" s="76" t="s">
        <v>26</v>
      </c>
      <c r="B4" s="76" t="s">
        <v>27</v>
      </c>
      <c r="C4" s="3"/>
      <c r="D4" s="3"/>
      <c r="E4" s="3"/>
    </row>
    <row r="5" spans="1:5" ht="21.75" customHeight="1" x14ac:dyDescent="0.35">
      <c r="A5" s="66"/>
      <c r="B5" s="66"/>
      <c r="C5" s="3"/>
      <c r="D5" s="3"/>
      <c r="E5" s="3"/>
    </row>
    <row r="6" spans="1:5" ht="39.5" x14ac:dyDescent="0.35">
      <c r="A6" s="29" t="s">
        <v>34</v>
      </c>
      <c r="B6" s="32" t="s">
        <v>52</v>
      </c>
      <c r="C6" s="32" t="s">
        <v>35</v>
      </c>
      <c r="D6" s="32" t="s">
        <v>36</v>
      </c>
      <c r="E6" s="32" t="s">
        <v>100</v>
      </c>
    </row>
    <row r="7" spans="1:5" ht="26" x14ac:dyDescent="0.35">
      <c r="A7" s="77" t="s">
        <v>37</v>
      </c>
      <c r="B7" s="174" t="s">
        <v>633</v>
      </c>
      <c r="C7" s="174" t="s">
        <v>634</v>
      </c>
      <c r="D7" s="174" t="s">
        <v>635</v>
      </c>
      <c r="E7" s="174" t="s">
        <v>636</v>
      </c>
    </row>
    <row r="8" spans="1:5" ht="26" x14ac:dyDescent="0.35">
      <c r="A8" s="77" t="s">
        <v>38</v>
      </c>
      <c r="B8" s="174" t="s">
        <v>633</v>
      </c>
      <c r="C8" s="174" t="s">
        <v>637</v>
      </c>
      <c r="D8" s="174" t="s">
        <v>638</v>
      </c>
      <c r="E8" s="174" t="s">
        <v>636</v>
      </c>
    </row>
    <row r="9" spans="1:5" ht="26" x14ac:dyDescent="0.35">
      <c r="A9" s="77" t="s">
        <v>39</v>
      </c>
      <c r="B9" s="174" t="s">
        <v>633</v>
      </c>
      <c r="C9" s="174" t="s">
        <v>639</v>
      </c>
      <c r="D9" s="174" t="s">
        <v>638</v>
      </c>
      <c r="E9" s="174" t="s">
        <v>636</v>
      </c>
    </row>
    <row r="10" spans="1:5" ht="26" x14ac:dyDescent="0.35">
      <c r="A10" s="77" t="s">
        <v>40</v>
      </c>
      <c r="B10" s="174" t="s">
        <v>633</v>
      </c>
      <c r="C10" s="174" t="s">
        <v>640</v>
      </c>
      <c r="D10" s="174" t="s">
        <v>635</v>
      </c>
      <c r="E10" s="174" t="s">
        <v>636</v>
      </c>
    </row>
    <row r="11" spans="1:5" ht="26" x14ac:dyDescent="0.35">
      <c r="A11" s="77" t="s">
        <v>41</v>
      </c>
      <c r="B11" s="174" t="s">
        <v>633</v>
      </c>
      <c r="C11" s="174" t="s">
        <v>641</v>
      </c>
      <c r="D11" s="174" t="s">
        <v>638</v>
      </c>
      <c r="E11" s="174" t="s">
        <v>636</v>
      </c>
    </row>
    <row r="12" spans="1:5" ht="26" x14ac:dyDescent="0.35">
      <c r="A12" s="77" t="s">
        <v>42</v>
      </c>
      <c r="B12" s="174" t="s">
        <v>633</v>
      </c>
      <c r="C12" s="174" t="s">
        <v>642</v>
      </c>
      <c r="D12" s="174" t="s">
        <v>635</v>
      </c>
      <c r="E12" s="174" t="s">
        <v>636</v>
      </c>
    </row>
    <row r="13" spans="1:5" x14ac:dyDescent="0.35">
      <c r="A13" s="77" t="s">
        <v>43</v>
      </c>
      <c r="B13" s="121"/>
      <c r="C13" s="121"/>
      <c r="D13" s="121"/>
      <c r="E13" s="121"/>
    </row>
    <row r="14" spans="1:5" x14ac:dyDescent="0.35">
      <c r="A14" s="29" t="s">
        <v>44</v>
      </c>
      <c r="B14" s="121"/>
      <c r="C14" s="121"/>
      <c r="D14" s="121"/>
      <c r="E14" s="121"/>
    </row>
    <row r="15" spans="1:5" ht="26" x14ac:dyDescent="0.35">
      <c r="A15" s="77" t="s">
        <v>45</v>
      </c>
      <c r="B15" s="174" t="s">
        <v>633</v>
      </c>
      <c r="C15" s="174" t="s">
        <v>643</v>
      </c>
      <c r="D15" s="174" t="s">
        <v>635</v>
      </c>
      <c r="E15" s="174" t="s">
        <v>636</v>
      </c>
    </row>
    <row r="16" spans="1:5" ht="26" x14ac:dyDescent="0.35">
      <c r="A16" s="77" t="s">
        <v>46</v>
      </c>
      <c r="B16" s="174" t="s">
        <v>633</v>
      </c>
      <c r="C16" s="174" t="s">
        <v>644</v>
      </c>
      <c r="D16" s="174" t="s">
        <v>635</v>
      </c>
      <c r="E16" s="174" t="s">
        <v>636</v>
      </c>
    </row>
    <row r="17" spans="1:5" ht="26" x14ac:dyDescent="0.35">
      <c r="A17" s="77" t="s">
        <v>47</v>
      </c>
      <c r="B17" s="174" t="s">
        <v>633</v>
      </c>
      <c r="C17" s="174" t="s">
        <v>645</v>
      </c>
      <c r="D17" s="174" t="s">
        <v>635</v>
      </c>
      <c r="E17" s="174" t="s">
        <v>636</v>
      </c>
    </row>
    <row r="18" spans="1:5" ht="26" x14ac:dyDescent="0.35">
      <c r="A18" s="77" t="s">
        <v>48</v>
      </c>
      <c r="B18" s="174" t="s">
        <v>633</v>
      </c>
      <c r="C18" s="174" t="s">
        <v>646</v>
      </c>
      <c r="D18" s="174" t="s">
        <v>635</v>
      </c>
      <c r="E18" s="174" t="s">
        <v>636</v>
      </c>
    </row>
    <row r="19" spans="1:5" ht="39" x14ac:dyDescent="0.35">
      <c r="A19" s="77" t="s">
        <v>49</v>
      </c>
      <c r="B19" s="174" t="s">
        <v>633</v>
      </c>
      <c r="C19" s="174" t="s">
        <v>647</v>
      </c>
      <c r="D19" s="174" t="s">
        <v>635</v>
      </c>
      <c r="E19" s="174" t="s">
        <v>636</v>
      </c>
    </row>
    <row r="20" spans="1:5" x14ac:dyDescent="0.35">
      <c r="A20" s="77" t="s">
        <v>50</v>
      </c>
      <c r="B20" s="61"/>
      <c r="C20" s="61"/>
      <c r="D20" s="61"/>
      <c r="E20" s="61"/>
    </row>
    <row r="21" spans="1:5" x14ac:dyDescent="0.35">
      <c r="A21" s="77" t="s">
        <v>43</v>
      </c>
      <c r="B21" s="61"/>
      <c r="C21" s="61"/>
      <c r="D21" s="61"/>
      <c r="E21" s="61"/>
    </row>
    <row r="22" spans="1:5" x14ac:dyDescent="0.35">
      <c r="A22" s="5" t="s">
        <v>53</v>
      </c>
      <c r="B22" s="67"/>
      <c r="C22" s="67"/>
      <c r="D22" s="67"/>
      <c r="E22" s="67"/>
    </row>
    <row r="23" spans="1:5" x14ac:dyDescent="0.35">
      <c r="A23" s="5" t="s">
        <v>51</v>
      </c>
      <c r="B23" s="67"/>
      <c r="C23" s="67"/>
      <c r="D23" s="67"/>
      <c r="E23" s="67"/>
    </row>
    <row r="24" spans="1:5" x14ac:dyDescent="0.35">
      <c r="A24" s="3"/>
      <c r="B24" s="67"/>
      <c r="C24" s="67"/>
      <c r="D24" s="67"/>
      <c r="E24" s="67"/>
    </row>
    <row r="26" spans="1:5" x14ac:dyDescent="0.35">
      <c r="A26" s="78"/>
      <c r="B26" s="37"/>
      <c r="C26" s="19"/>
    </row>
    <row r="27" spans="1:5" x14ac:dyDescent="0.35">
      <c r="A27" s="70"/>
      <c r="B27" s="70"/>
      <c r="C27"/>
    </row>
  </sheetData>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Themes</vt:lpstr>
      <vt:lpstr>Comments</vt:lpstr>
      <vt:lpstr>1(Data)</vt:lpstr>
      <vt:lpstr>2(Products)</vt:lpstr>
      <vt:lpstr>3(Data providers)</vt:lpstr>
      <vt:lpstr>4(Web services)</vt:lpstr>
      <vt:lpstr>5(Web traffic)</vt:lpstr>
      <vt:lpstr>6(QA-QC)</vt:lpstr>
      <vt:lpstr>'1(Data)'!_ftn3</vt:lpstr>
      <vt:lpstr>'1(Data)'!_ftn6</vt:lpstr>
      <vt:lpstr>'1(Data)'!_ftnref1</vt:lpstr>
      <vt:lpstr>'1(Data)'!_ftnref2</vt:lpstr>
      <vt:lpstr>'1(Data)'!_ftnref3</vt:lpstr>
      <vt:lpstr>'1(Data)'!_ftnref4</vt:lpstr>
      <vt:lpstr>'1(Data)'!_ftnref5</vt:lpstr>
      <vt:lpstr>'1(Data)'!_Toc509591800</vt:lpstr>
      <vt:lpstr>'3(Data providers)'!_Toc509591802</vt:lpstr>
      <vt:lpstr>'6(QA-QC)'!_Toc509591804</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Tonné</dc:creator>
  <cp:lastModifiedBy>Conor Delaney</cp:lastModifiedBy>
  <cp:lastPrinted>2019-08-28T08:45:26Z</cp:lastPrinted>
  <dcterms:created xsi:type="dcterms:W3CDTF">2018-04-24T06:01:14Z</dcterms:created>
  <dcterms:modified xsi:type="dcterms:W3CDTF">2024-08-06T12:28:58Z</dcterms:modified>
</cp:coreProperties>
</file>